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USUARIOS\PROYECTO\F_informes_finales_en_la_web\2_Actividades de Resultados en la web\5 2021 y mas_MEEW\2025\2do trimestre 2025\QQ004\"/>
    </mc:Choice>
  </mc:AlternateContent>
  <bookViews>
    <workbookView xWindow="-120" yWindow="-120" windowWidth="29040" windowHeight="15840"/>
  </bookViews>
  <sheets>
    <sheet name="Forma de citar" sheetId="7" r:id="rId1"/>
    <sheet name="CONDUCTIVIDAD" sheetId="2" r:id="rId2"/>
    <sheet name="Oxígeno" sheetId="3" r:id="rId3"/>
    <sheet name="pH" sheetId="4" r:id="rId4"/>
    <sheet name="SDT" sheetId="5" r:id="rId5"/>
    <sheet name="Temp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6" i="6" l="1"/>
  <c r="P46" i="6"/>
  <c r="O46" i="6"/>
  <c r="N46" i="6"/>
  <c r="M46" i="6"/>
  <c r="L46" i="6"/>
  <c r="K46" i="6"/>
  <c r="J46" i="6"/>
  <c r="I46" i="6"/>
  <c r="H46" i="6"/>
  <c r="G46" i="6"/>
  <c r="F46" i="6"/>
  <c r="E46" i="6"/>
  <c r="Q61" i="5" l="1"/>
  <c r="P61" i="5"/>
  <c r="O61" i="5"/>
  <c r="N61" i="5"/>
  <c r="M61" i="5"/>
  <c r="L61" i="5"/>
  <c r="K61" i="5"/>
  <c r="J61" i="5"/>
  <c r="I61" i="5"/>
  <c r="H61" i="5"/>
  <c r="G61" i="5"/>
  <c r="F61" i="5"/>
  <c r="E61" i="5"/>
  <c r="O23" i="5"/>
  <c r="N23" i="5"/>
  <c r="M23" i="5"/>
  <c r="L23" i="5"/>
  <c r="K23" i="5"/>
  <c r="J23" i="5"/>
  <c r="I23" i="5"/>
  <c r="O22" i="5"/>
  <c r="N22" i="5"/>
  <c r="M22" i="5"/>
  <c r="L22" i="5"/>
  <c r="K22" i="5"/>
  <c r="J22" i="5"/>
  <c r="I22" i="5"/>
  <c r="H22" i="5"/>
  <c r="G22" i="5"/>
  <c r="F22" i="5"/>
  <c r="E22" i="5"/>
  <c r="Q60" i="4" l="1"/>
  <c r="P60" i="4"/>
  <c r="O60" i="4"/>
  <c r="N60" i="4"/>
  <c r="M60" i="4"/>
  <c r="L60" i="4"/>
  <c r="K60" i="4"/>
  <c r="J60" i="4"/>
  <c r="I60" i="4"/>
  <c r="H60" i="4"/>
  <c r="G60" i="4"/>
  <c r="F60" i="4"/>
  <c r="E60" i="4"/>
  <c r="O22" i="4"/>
  <c r="M22" i="4"/>
  <c r="L22" i="4"/>
  <c r="K22" i="4"/>
  <c r="J22" i="4"/>
  <c r="I22" i="4"/>
  <c r="O21" i="4"/>
  <c r="M21" i="4"/>
  <c r="L21" i="4"/>
  <c r="K21" i="4"/>
  <c r="J21" i="4"/>
  <c r="I21" i="4"/>
  <c r="H21" i="4"/>
  <c r="G21" i="4"/>
  <c r="F21" i="4"/>
  <c r="E21" i="4"/>
  <c r="Q47" i="3" l="1"/>
  <c r="P47" i="3"/>
  <c r="O47" i="3"/>
  <c r="N47" i="3"/>
  <c r="M47" i="3"/>
  <c r="L47" i="3"/>
  <c r="K47" i="3"/>
  <c r="J47" i="3"/>
  <c r="I47" i="3"/>
  <c r="H47" i="3"/>
  <c r="G47" i="3"/>
  <c r="F47" i="3"/>
  <c r="E47" i="3"/>
  <c r="R60" i="2" l="1"/>
  <c r="Q60" i="2"/>
  <c r="P60" i="2"/>
  <c r="O60" i="2"/>
  <c r="N60" i="2"/>
  <c r="M60" i="2"/>
  <c r="L60" i="2"/>
  <c r="K60" i="2"/>
  <c r="J60" i="2"/>
  <c r="I60" i="2"/>
  <c r="H60" i="2"/>
  <c r="G60" i="2"/>
  <c r="F60" i="2"/>
  <c r="E60" i="2"/>
</calcChain>
</file>

<file path=xl/sharedStrings.xml><?xml version="1.0" encoding="utf-8"?>
<sst xmlns="http://schemas.openxmlformats.org/spreadsheetml/2006/main" count="93" uniqueCount="27">
  <si>
    <t xml:space="preserve">CE </t>
  </si>
  <si>
    <t>(mS/cm)</t>
  </si>
  <si>
    <t>Cañón</t>
  </si>
  <si>
    <t>Ixcán</t>
  </si>
  <si>
    <t>Puerto Rico</t>
  </si>
  <si>
    <t>San Pablo</t>
  </si>
  <si>
    <t>Chajul</t>
  </si>
  <si>
    <t>José</t>
  </si>
  <si>
    <t>Miranda</t>
  </si>
  <si>
    <t>Lagarto</t>
  </si>
  <si>
    <t>Danta</t>
  </si>
  <si>
    <t>Manzanares</t>
  </si>
  <si>
    <t>Tzendales</t>
  </si>
  <si>
    <t>Lacanjá</t>
  </si>
  <si>
    <t>Humedal  Lacanjá</t>
  </si>
  <si>
    <t>Embarcadero</t>
  </si>
  <si>
    <t>promedio</t>
  </si>
  <si>
    <t>Valores anómalos</t>
  </si>
  <si>
    <t>No se recibieron datos</t>
  </si>
  <si>
    <t>Valores en Manzanares inusualmente altos</t>
  </si>
  <si>
    <t>OD</t>
  </si>
  <si>
    <t>(%)</t>
  </si>
  <si>
    <t>pH</t>
  </si>
  <si>
    <t>SDT</t>
  </si>
  <si>
    <t>(mg/L)</t>
  </si>
  <si>
    <t>Temp</t>
  </si>
  <si>
    <r>
      <t>(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>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</si>
</sst>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/mm/yy;@"/>
    <numFmt numFmtId="165" formatCode="0.0"/>
    <numFmt numFmtId="166" formatCode="dd/mm/yy;@"/>
    <numFmt numFmtId="167" formatCode="d/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/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164" fontId="5" fillId="0" borderId="0" xfId="0" applyNumberFormat="1" applyFont="1"/>
    <xf numFmtId="0" fontId="0" fillId="5" borderId="0" xfId="0" applyFill="1"/>
    <xf numFmtId="2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2" fontId="7" fillId="0" borderId="1" xfId="0" applyNumberFormat="1" applyFont="1" applyBorder="1"/>
    <xf numFmtId="0" fontId="6" fillId="0" borderId="1" xfId="0" applyFont="1" applyBorder="1"/>
    <xf numFmtId="0" fontId="7" fillId="6" borderId="1" xfId="0" applyFont="1" applyFill="1" applyBorder="1"/>
    <xf numFmtId="2" fontId="7" fillId="6" borderId="1" xfId="0" applyNumberFormat="1" applyFont="1" applyFill="1" applyBorder="1"/>
    <xf numFmtId="2" fontId="6" fillId="6" borderId="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/>
    <xf numFmtId="0" fontId="0" fillId="6" borderId="0" xfId="0" applyFill="1"/>
    <xf numFmtId="0" fontId="0" fillId="0" borderId="1" xfId="0" applyBorder="1"/>
    <xf numFmtId="164" fontId="11" fillId="0" borderId="1" xfId="1" applyNumberFormat="1" applyFont="1" applyBorder="1" applyAlignment="1">
      <alignment horizontal="right"/>
    </xf>
    <xf numFmtId="17" fontId="10" fillId="0" borderId="0" xfId="1" applyNumberFormat="1" applyFont="1" applyAlignment="1">
      <alignment horizontal="center"/>
    </xf>
    <xf numFmtId="164" fontId="11" fillId="0" borderId="0" xfId="1" applyNumberFormat="1" applyFont="1" applyAlignment="1">
      <alignment horizontal="center"/>
    </xf>
    <xf numFmtId="166" fontId="11" fillId="0" borderId="0" xfId="1" applyNumberFormat="1" applyFont="1" applyAlignment="1">
      <alignment horizontal="center"/>
    </xf>
    <xf numFmtId="2" fontId="6" fillId="0" borderId="1" xfId="1" applyNumberFormat="1" applyFont="1" applyBorder="1" applyAlignment="1">
      <alignment horizontal="center"/>
    </xf>
    <xf numFmtId="2" fontId="6" fillId="0" borderId="1" xfId="1" applyNumberFormat="1" applyFont="1" applyBorder="1" applyAlignment="1">
      <alignment horizontal="center" wrapText="1"/>
    </xf>
    <xf numFmtId="0" fontId="6" fillId="0" borderId="1" xfId="1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0" fontId="0" fillId="7" borderId="0" xfId="0" applyFill="1"/>
    <xf numFmtId="2" fontId="6" fillId="7" borderId="1" xfId="1" applyNumberFormat="1" applyFont="1" applyFill="1" applyBorder="1" applyAlignment="1">
      <alignment horizontal="center" wrapText="1"/>
    </xf>
    <xf numFmtId="2" fontId="6" fillId="7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7" fontId="11" fillId="0" borderId="1" xfId="1" applyNumberFormat="1" applyFont="1" applyBorder="1" applyAlignment="1">
      <alignment horizontal="right"/>
    </xf>
    <xf numFmtId="2" fontId="7" fillId="0" borderId="1" xfId="1" applyNumberFormat="1" applyFont="1" applyBorder="1" applyAlignment="1">
      <alignment horizontal="center" wrapText="1"/>
    </xf>
    <xf numFmtId="2" fontId="2" fillId="6" borderId="1" xfId="0" applyNumberFormat="1" applyFont="1" applyFill="1" applyBorder="1" applyAlignment="1" applyProtection="1">
      <alignment horizontal="center" wrapText="1"/>
      <protection locked="0"/>
    </xf>
    <xf numFmtId="0" fontId="2" fillId="6" borderId="1" xfId="0" applyFont="1" applyFill="1" applyBorder="1" applyAlignment="1" applyProtection="1">
      <alignment horizontal="center" wrapText="1"/>
      <protection locked="0"/>
    </xf>
    <xf numFmtId="164" fontId="10" fillId="0" borderId="1" xfId="1" applyNumberFormat="1" applyFont="1" applyBorder="1" applyAlignment="1">
      <alignment horizontal="right"/>
    </xf>
    <xf numFmtId="2" fontId="1" fillId="0" borderId="1" xfId="1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1" xfId="1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165" fontId="1" fillId="0" borderId="0" xfId="0" applyNumberFormat="1" applyFont="1"/>
    <xf numFmtId="2" fontId="1" fillId="0" borderId="1" xfId="1" applyNumberFormat="1" applyFont="1" applyBorder="1" applyAlignment="1">
      <alignment horizontal="center"/>
    </xf>
    <xf numFmtId="2" fontId="12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6" borderId="1" xfId="0" applyNumberFormat="1" applyFont="1" applyFill="1" applyBorder="1"/>
    <xf numFmtId="0" fontId="1" fillId="6" borderId="1" xfId="0" applyFont="1" applyFill="1" applyBorder="1"/>
    <xf numFmtId="2" fontId="1" fillId="6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1" fillId="0" borderId="1" xfId="1" applyNumberFormat="1" applyFont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2" fontId="1" fillId="6" borderId="1" xfId="1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/>
    <xf numFmtId="2" fontId="1" fillId="7" borderId="1" xfId="1" applyNumberFormat="1" applyFont="1" applyFill="1" applyBorder="1" applyAlignment="1">
      <alignment horizontal="center" wrapText="1"/>
    </xf>
    <xf numFmtId="2" fontId="1" fillId="7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7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10</xdr:col>
      <xdr:colOff>619125</xdr:colOff>
      <xdr:row>12</xdr:row>
      <xdr:rowOff>104775</xdr:rowOff>
    </xdr:to>
    <xdr:sp macro="" textlink="">
      <xdr:nvSpPr>
        <xdr:cNvPr id="2" name="1 CuadroTexto"/>
        <xdr:cNvSpPr txBox="1"/>
      </xdr:nvSpPr>
      <xdr:spPr>
        <a:xfrm>
          <a:off x="2286000" y="1524000"/>
          <a:ext cx="5953125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innerShdw blurRad="114300">
            <a:prstClr val="black"/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200" b="1">
              <a:solidFill>
                <a:schemeClr val="dk1"/>
              </a:solidFill>
              <a:latin typeface="+mn-lt"/>
              <a:ea typeface="+mn-ea"/>
              <a:cs typeface="+mn-cs"/>
            </a:rPr>
            <a:t>Forma de citar: </a:t>
          </a:r>
          <a:r>
            <a:rPr lang="es-MX" sz="11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Gómez, H., L. Hernández y C. Ramírez-Martínez. 2025. Conservación y desarrollo sustentable en la zona sur de la Reserva de la Biosfera Montes Azules y su área de influencia en Marqués de Comillas. Natura y Ecosistemas Mexicanos, A.C. </a:t>
          </a:r>
          <a:r>
            <a:rPr lang="es-MX" sz="1100" b="1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Hoja de Cálculo_Calidad del agua in situ SNIB-CONABIO Proyecto No. QQ004</a:t>
          </a:r>
          <a:r>
            <a:rPr lang="es-MX" sz="1100" b="0" i="0" u="none" strike="noStrike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. Ciudad de México.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9" sqref="G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65"/>
  <sheetViews>
    <sheetView workbookViewId="0">
      <selection activeCell="M2" sqref="M2"/>
    </sheetView>
  </sheetViews>
  <sheetFormatPr baseColWidth="10" defaultColWidth="11.42578125" defaultRowHeight="15" x14ac:dyDescent="0.25"/>
  <cols>
    <col min="14" max="14" width="16" customWidth="1"/>
    <col min="15" max="15" width="14" customWidth="1"/>
    <col min="18" max="18" width="17.7109375" customWidth="1"/>
  </cols>
  <sheetData>
    <row r="1" spans="3:18" x14ac:dyDescent="0.25">
      <c r="L1" s="31"/>
      <c r="M1" s="31"/>
      <c r="N1" s="31"/>
      <c r="O1" s="31"/>
      <c r="P1" s="31"/>
      <c r="Q1" s="31"/>
    </row>
    <row r="2" spans="3:18" x14ac:dyDescent="0.25">
      <c r="L2" s="32"/>
      <c r="M2" s="32"/>
      <c r="N2" s="32"/>
      <c r="O2" s="32"/>
    </row>
    <row r="3" spans="3:18" x14ac:dyDescent="0.25">
      <c r="C3" s="1"/>
      <c r="D3" s="1"/>
      <c r="E3" s="1"/>
      <c r="F3" s="1"/>
      <c r="G3" s="1"/>
      <c r="H3" s="1"/>
      <c r="I3" s="1"/>
      <c r="J3" s="1"/>
      <c r="K3" s="1"/>
      <c r="L3" s="33"/>
      <c r="M3" s="33"/>
      <c r="N3" s="33"/>
      <c r="O3" s="33"/>
      <c r="P3" s="33"/>
      <c r="Q3" s="1"/>
      <c r="R3" s="1"/>
    </row>
    <row r="4" spans="3:18" ht="15.75" x14ac:dyDescent="0.25">
      <c r="C4" s="2"/>
      <c r="D4" s="2"/>
      <c r="E4" s="2"/>
      <c r="F4" s="2"/>
      <c r="G4" s="2"/>
      <c r="H4" s="2"/>
      <c r="I4" s="2"/>
      <c r="J4" s="3" t="s">
        <v>0</v>
      </c>
      <c r="K4" s="2"/>
      <c r="L4" s="2"/>
      <c r="M4" s="2"/>
      <c r="N4" s="2"/>
      <c r="O4" s="2"/>
      <c r="P4" s="2"/>
      <c r="Q4" s="2"/>
      <c r="R4" s="2"/>
    </row>
    <row r="5" spans="3:18" ht="15.75" x14ac:dyDescent="0.25">
      <c r="C5" s="2"/>
      <c r="D5" s="2"/>
      <c r="E5" s="2"/>
      <c r="F5" s="2"/>
      <c r="G5" s="2"/>
      <c r="H5" s="2"/>
      <c r="I5" s="2"/>
      <c r="J5" s="3" t="s">
        <v>1</v>
      </c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4"/>
      <c r="D6" s="5"/>
      <c r="E6" s="6">
        <v>1</v>
      </c>
      <c r="F6" s="6">
        <v>2</v>
      </c>
      <c r="G6" s="6">
        <v>3</v>
      </c>
      <c r="H6" s="6">
        <v>4</v>
      </c>
      <c r="I6" s="6">
        <v>5</v>
      </c>
      <c r="J6" s="6">
        <v>6</v>
      </c>
      <c r="K6" s="6">
        <v>7</v>
      </c>
      <c r="L6" s="6">
        <v>8</v>
      </c>
      <c r="M6" s="6">
        <v>9</v>
      </c>
      <c r="N6" s="6">
        <v>10</v>
      </c>
      <c r="O6" s="6">
        <v>11</v>
      </c>
      <c r="P6" s="7">
        <v>12</v>
      </c>
      <c r="Q6" s="7">
        <v>13</v>
      </c>
      <c r="R6" s="6">
        <v>14</v>
      </c>
    </row>
    <row r="7" spans="3:18" ht="31.5" x14ac:dyDescent="0.25">
      <c r="C7" s="8"/>
      <c r="D7" s="9"/>
      <c r="E7" s="10" t="s">
        <v>2</v>
      </c>
      <c r="F7" s="10" t="s">
        <v>3</v>
      </c>
      <c r="G7" s="10" t="s">
        <v>4</v>
      </c>
      <c r="H7" s="10" t="s">
        <v>5</v>
      </c>
      <c r="I7" s="10" t="s">
        <v>6</v>
      </c>
      <c r="J7" s="10" t="s">
        <v>7</v>
      </c>
      <c r="K7" s="10" t="s">
        <v>8</v>
      </c>
      <c r="L7" s="10" t="s">
        <v>9</v>
      </c>
      <c r="M7" s="10" t="s">
        <v>10</v>
      </c>
      <c r="N7" s="10" t="s">
        <v>11</v>
      </c>
      <c r="O7" s="10" t="s">
        <v>12</v>
      </c>
      <c r="P7" s="11" t="s">
        <v>13</v>
      </c>
      <c r="Q7" s="11" t="s">
        <v>14</v>
      </c>
      <c r="R7" s="10" t="s">
        <v>15</v>
      </c>
    </row>
    <row r="8" spans="3:18" x14ac:dyDescent="0.25">
      <c r="C8" s="12">
        <v>2009</v>
      </c>
      <c r="D8" s="30">
        <v>39995</v>
      </c>
      <c r="E8" s="34">
        <v>714.33333333333337</v>
      </c>
      <c r="F8" s="35">
        <v>571.66666666666663</v>
      </c>
      <c r="G8" s="35">
        <v>412</v>
      </c>
      <c r="H8" s="35">
        <v>694.33333333333337</v>
      </c>
      <c r="I8" s="35">
        <v>446.33333333333331</v>
      </c>
      <c r="J8" s="35">
        <v>1275.3333333333333</v>
      </c>
      <c r="K8" s="35">
        <v>830.66666666666663</v>
      </c>
      <c r="L8" s="35">
        <v>1177.3333333333333</v>
      </c>
      <c r="M8" s="35">
        <v>655.66666666666663</v>
      </c>
      <c r="N8" s="39">
        <v>388.33333333333331</v>
      </c>
      <c r="O8" s="35">
        <v>1092.6666666666667</v>
      </c>
      <c r="P8" s="24"/>
      <c r="Q8" s="24"/>
      <c r="R8" s="24"/>
    </row>
    <row r="9" spans="3:18" x14ac:dyDescent="0.25">
      <c r="C9" s="8"/>
      <c r="D9" s="30">
        <v>40026</v>
      </c>
      <c r="E9" s="35">
        <v>344.33333333333331</v>
      </c>
      <c r="F9" s="34">
        <v>235</v>
      </c>
      <c r="G9" s="35">
        <v>167.66666666666666</v>
      </c>
      <c r="H9" s="35">
        <v>290</v>
      </c>
      <c r="I9" s="35">
        <v>189.33333333333334</v>
      </c>
      <c r="J9" s="35">
        <v>475</v>
      </c>
      <c r="K9" s="35">
        <v>260.33333333333331</v>
      </c>
      <c r="L9" s="35">
        <v>295</v>
      </c>
      <c r="M9" s="35">
        <v>295.66666666666669</v>
      </c>
      <c r="N9" s="35">
        <v>136</v>
      </c>
      <c r="O9" s="35">
        <v>338.66666666666669</v>
      </c>
      <c r="P9" s="24"/>
      <c r="Q9" s="24"/>
      <c r="R9" s="24"/>
    </row>
    <row r="10" spans="3:18" x14ac:dyDescent="0.25">
      <c r="C10" s="8"/>
      <c r="D10" s="30">
        <v>40087</v>
      </c>
      <c r="E10" s="34">
        <v>328.33333333333331</v>
      </c>
      <c r="F10" s="35">
        <v>249.66666666666666</v>
      </c>
      <c r="G10" s="35">
        <v>168.66666666666666</v>
      </c>
      <c r="H10" s="35">
        <v>301</v>
      </c>
      <c r="I10" s="35">
        <v>194</v>
      </c>
      <c r="J10" s="35">
        <v>560.66666666666663</v>
      </c>
      <c r="K10" s="35">
        <v>325.33333333333331</v>
      </c>
      <c r="L10" s="35">
        <v>313.66666666666669</v>
      </c>
      <c r="M10" s="35">
        <v>325</v>
      </c>
      <c r="N10" s="35">
        <v>133.66666666666666</v>
      </c>
      <c r="O10" s="35">
        <v>387.33333333333331</v>
      </c>
      <c r="P10" s="24"/>
      <c r="Q10" s="24"/>
      <c r="R10" s="24"/>
    </row>
    <row r="11" spans="3:18" x14ac:dyDescent="0.25">
      <c r="C11" s="8"/>
      <c r="D11" s="30">
        <v>40118</v>
      </c>
      <c r="E11" s="35">
        <v>275.66666666666669</v>
      </c>
      <c r="F11" s="35">
        <v>249.66666666666666</v>
      </c>
      <c r="G11" s="35">
        <v>200</v>
      </c>
      <c r="H11" s="35">
        <v>274.66666666666669</v>
      </c>
      <c r="I11" s="35">
        <v>171</v>
      </c>
      <c r="J11" s="35">
        <v>427.33333333333331</v>
      </c>
      <c r="K11" s="35">
        <v>198</v>
      </c>
      <c r="L11" s="35">
        <v>277.33333333333331</v>
      </c>
      <c r="M11" s="35">
        <v>268.33333333333331</v>
      </c>
      <c r="N11" s="35">
        <v>138.1</v>
      </c>
      <c r="O11" s="35">
        <v>385.66666666666669</v>
      </c>
      <c r="P11" s="24"/>
      <c r="Q11" s="24"/>
      <c r="R11" s="24"/>
    </row>
    <row r="12" spans="3:18" x14ac:dyDescent="0.25">
      <c r="C12" s="8"/>
      <c r="D12" s="30">
        <v>40148</v>
      </c>
      <c r="E12" s="35">
        <v>403.33333333333331</v>
      </c>
      <c r="F12" s="35">
        <v>346.66666666666669</v>
      </c>
      <c r="G12" s="35">
        <v>187</v>
      </c>
      <c r="H12" s="35">
        <v>329</v>
      </c>
      <c r="I12" s="35">
        <v>219.66666666666666</v>
      </c>
      <c r="J12" s="35">
        <v>768</v>
      </c>
      <c r="K12" s="35">
        <v>500.66666666666669</v>
      </c>
      <c r="L12" s="35">
        <v>682</v>
      </c>
      <c r="M12" s="35">
        <v>329.33333333333331</v>
      </c>
      <c r="N12" s="35">
        <v>125.66666666666667</v>
      </c>
      <c r="O12" s="35">
        <v>517.33333333333337</v>
      </c>
      <c r="P12" s="24"/>
      <c r="Q12" s="24"/>
      <c r="R12" s="24"/>
    </row>
    <row r="13" spans="3:18" x14ac:dyDescent="0.25">
      <c r="C13" s="12">
        <v>2010</v>
      </c>
      <c r="D13" s="30">
        <v>40210</v>
      </c>
      <c r="E13" s="35">
        <v>403.33333333333331</v>
      </c>
      <c r="F13" s="34">
        <v>347</v>
      </c>
      <c r="G13" s="35">
        <v>197.66666666666666</v>
      </c>
      <c r="H13" s="35">
        <v>335</v>
      </c>
      <c r="I13" s="35">
        <v>229.66666666666666</v>
      </c>
      <c r="J13" s="35">
        <v>750</v>
      </c>
      <c r="K13" s="35">
        <v>452.66666666666669</v>
      </c>
      <c r="L13" s="35">
        <v>862.66666666666663</v>
      </c>
      <c r="M13" s="35">
        <v>384.33333333333331</v>
      </c>
      <c r="N13" s="35">
        <v>163.63333333333333</v>
      </c>
      <c r="O13" s="35">
        <v>624.66666666666663</v>
      </c>
      <c r="P13" s="24"/>
      <c r="Q13" s="24"/>
      <c r="R13" s="24"/>
    </row>
    <row r="14" spans="3:18" x14ac:dyDescent="0.25">
      <c r="C14" s="8"/>
      <c r="D14" s="30">
        <v>40330</v>
      </c>
      <c r="E14" s="34">
        <v>315.33333333333331</v>
      </c>
      <c r="F14" s="35">
        <v>298</v>
      </c>
      <c r="G14" s="35">
        <v>162.66666666666666</v>
      </c>
      <c r="H14" s="35">
        <v>327.33333333333331</v>
      </c>
      <c r="I14" s="35">
        <v>235</v>
      </c>
      <c r="J14" s="35">
        <v>542</v>
      </c>
      <c r="K14" s="35">
        <v>377.66666666666669</v>
      </c>
      <c r="L14" s="35">
        <v>828.66666666666663</v>
      </c>
      <c r="M14" s="35">
        <v>332</v>
      </c>
      <c r="N14" s="39">
        <v>186.93333333333331</v>
      </c>
      <c r="O14" s="35">
        <v>518</v>
      </c>
      <c r="P14" s="24"/>
      <c r="Q14" s="24"/>
      <c r="R14" s="24"/>
    </row>
    <row r="15" spans="3:18" x14ac:dyDescent="0.25">
      <c r="C15" s="8"/>
      <c r="D15" s="30">
        <v>40452</v>
      </c>
      <c r="E15" s="35">
        <v>460</v>
      </c>
      <c r="F15" s="35">
        <v>290</v>
      </c>
      <c r="G15" s="35">
        <v>170</v>
      </c>
      <c r="H15" s="35">
        <v>370</v>
      </c>
      <c r="I15" s="35">
        <v>240</v>
      </c>
      <c r="J15" s="35">
        <v>950</v>
      </c>
      <c r="K15" s="35">
        <v>320</v>
      </c>
      <c r="L15" s="35">
        <v>400</v>
      </c>
      <c r="M15" s="35">
        <v>460</v>
      </c>
      <c r="N15" s="35">
        <v>50</v>
      </c>
      <c r="O15" s="35">
        <v>530</v>
      </c>
      <c r="P15" s="24"/>
      <c r="Q15" s="24"/>
      <c r="R15" s="24"/>
    </row>
    <row r="16" spans="3:18" x14ac:dyDescent="0.25">
      <c r="C16" s="8"/>
      <c r="D16" s="30">
        <v>40483</v>
      </c>
      <c r="E16" s="35">
        <v>520</v>
      </c>
      <c r="F16" s="35">
        <v>450</v>
      </c>
      <c r="G16" s="35">
        <v>250</v>
      </c>
      <c r="H16" s="35">
        <v>440</v>
      </c>
      <c r="I16" s="35">
        <v>300</v>
      </c>
      <c r="J16" s="35">
        <v>1140</v>
      </c>
      <c r="K16" s="35">
        <v>550</v>
      </c>
      <c r="L16" s="35">
        <v>690</v>
      </c>
      <c r="M16" s="35">
        <v>470</v>
      </c>
      <c r="N16" s="35">
        <v>70</v>
      </c>
      <c r="O16" s="35">
        <v>620</v>
      </c>
      <c r="P16" s="24"/>
      <c r="Q16" s="24"/>
      <c r="R16" s="24"/>
    </row>
    <row r="17" spans="3:18" x14ac:dyDescent="0.25">
      <c r="C17" s="12">
        <v>2011</v>
      </c>
      <c r="D17" s="30">
        <v>40544</v>
      </c>
      <c r="E17" s="35">
        <v>329.66666666666669</v>
      </c>
      <c r="F17" s="35">
        <v>339.33333333333331</v>
      </c>
      <c r="G17" s="35">
        <v>221.66666666666666</v>
      </c>
      <c r="H17" s="35">
        <v>390</v>
      </c>
      <c r="I17" s="35">
        <v>207.33333333333334</v>
      </c>
      <c r="J17" s="35">
        <v>801</v>
      </c>
      <c r="K17" s="35">
        <v>269.66666666666669</v>
      </c>
      <c r="L17" s="35">
        <v>306</v>
      </c>
      <c r="M17" s="35">
        <v>273.33333333333331</v>
      </c>
      <c r="N17" s="35">
        <v>103.66666666666667</v>
      </c>
      <c r="O17" s="35">
        <v>668.66666666666663</v>
      </c>
      <c r="P17" s="24"/>
      <c r="Q17" s="24"/>
      <c r="R17" s="24"/>
    </row>
    <row r="18" spans="3:18" x14ac:dyDescent="0.25">
      <c r="C18" s="29"/>
      <c r="D18" s="30">
        <v>40603</v>
      </c>
      <c r="E18" s="34">
        <v>608.66666666666663</v>
      </c>
      <c r="F18" s="35">
        <v>519.66666666666663</v>
      </c>
      <c r="G18" s="35">
        <v>266.33333333333331</v>
      </c>
      <c r="H18" s="35">
        <v>475.66666666666669</v>
      </c>
      <c r="I18" s="35">
        <v>324</v>
      </c>
      <c r="J18" s="35">
        <v>1192.3333333333333</v>
      </c>
      <c r="K18" s="35">
        <v>895.66666666666663</v>
      </c>
      <c r="L18" s="35">
        <v>1272.99</v>
      </c>
      <c r="M18" s="35">
        <v>531.66666666666663</v>
      </c>
      <c r="N18" s="35">
        <v>125.33333333333333</v>
      </c>
      <c r="O18" s="35">
        <v>906</v>
      </c>
      <c r="P18" s="24"/>
      <c r="Q18" s="24"/>
      <c r="R18" s="24"/>
    </row>
    <row r="19" spans="3:18" x14ac:dyDescent="0.25">
      <c r="C19" s="8"/>
      <c r="D19" s="30">
        <v>40634</v>
      </c>
      <c r="E19" s="34">
        <v>608.66666666666663</v>
      </c>
      <c r="F19" s="35">
        <v>519.66666666666663</v>
      </c>
      <c r="G19" s="35">
        <v>266.33333333333331</v>
      </c>
      <c r="H19" s="35">
        <v>475.66666666666669</v>
      </c>
      <c r="I19" s="35">
        <v>324</v>
      </c>
      <c r="J19" s="35">
        <v>1192.3333333333333</v>
      </c>
      <c r="K19" s="35">
        <v>895.66666666666663</v>
      </c>
      <c r="L19" s="35">
        <v>1272.99</v>
      </c>
      <c r="M19" s="35">
        <v>531.66666666666663</v>
      </c>
      <c r="N19" s="35">
        <v>125.33333333333333</v>
      </c>
      <c r="O19" s="35">
        <v>906</v>
      </c>
      <c r="P19" s="24"/>
      <c r="Q19" s="24"/>
      <c r="R19" s="24"/>
    </row>
    <row r="20" spans="3:18" x14ac:dyDescent="0.25">
      <c r="C20" s="8"/>
      <c r="D20" s="30">
        <v>40756</v>
      </c>
      <c r="E20" s="35">
        <v>436.33333333333331</v>
      </c>
      <c r="F20" s="35">
        <v>305</v>
      </c>
      <c r="G20" s="35">
        <v>156.66666666666666</v>
      </c>
      <c r="H20" s="35">
        <v>381.33333333333331</v>
      </c>
      <c r="I20" s="35">
        <v>210</v>
      </c>
      <c r="J20" s="35">
        <v>478.66666666666669</v>
      </c>
      <c r="K20" s="35">
        <v>349</v>
      </c>
      <c r="L20" s="35">
        <v>523</v>
      </c>
      <c r="M20" s="35">
        <v>392</v>
      </c>
      <c r="N20" s="35">
        <v>48.666666666666664</v>
      </c>
      <c r="O20" s="35">
        <v>627.66666666666663</v>
      </c>
      <c r="P20" s="24"/>
      <c r="Q20" s="24"/>
      <c r="R20" s="24"/>
    </row>
    <row r="21" spans="3:18" x14ac:dyDescent="0.25">
      <c r="C21" s="8"/>
      <c r="D21" s="30">
        <v>40817</v>
      </c>
      <c r="E21" s="35">
        <v>480.66666666666669</v>
      </c>
      <c r="F21" s="35">
        <v>342.66666666666669</v>
      </c>
      <c r="G21" s="35">
        <v>224.33333333333334</v>
      </c>
      <c r="H21" s="35">
        <v>432</v>
      </c>
      <c r="I21" s="35">
        <v>251.66666666666666</v>
      </c>
      <c r="J21" s="35">
        <v>1057</v>
      </c>
      <c r="K21" s="35">
        <v>484</v>
      </c>
      <c r="L21" s="35">
        <v>506.66666666666669</v>
      </c>
      <c r="M21" s="35">
        <v>429.33333333333331</v>
      </c>
      <c r="N21" s="35">
        <v>74</v>
      </c>
      <c r="O21" s="35">
        <v>574</v>
      </c>
      <c r="P21" s="24"/>
      <c r="Q21" s="24"/>
      <c r="R21" s="24"/>
    </row>
    <row r="22" spans="3:18" x14ac:dyDescent="0.25">
      <c r="C22" s="8"/>
      <c r="D22" s="30">
        <v>40878</v>
      </c>
      <c r="E22" s="35">
        <v>513</v>
      </c>
      <c r="F22" s="35">
        <v>373</v>
      </c>
      <c r="G22" s="36">
        <v>206</v>
      </c>
      <c r="H22" s="36">
        <v>406</v>
      </c>
      <c r="I22" s="34">
        <v>258</v>
      </c>
      <c r="J22" s="35">
        <v>1093.3333333333333</v>
      </c>
      <c r="K22" s="35">
        <v>585.66666666666663</v>
      </c>
      <c r="L22" s="34">
        <v>550.66666666666663</v>
      </c>
      <c r="M22" s="34">
        <v>363.66666666666669</v>
      </c>
      <c r="N22" s="34">
        <v>89</v>
      </c>
      <c r="O22" s="36">
        <v>845</v>
      </c>
      <c r="P22" s="24"/>
      <c r="Q22" s="24"/>
      <c r="R22" s="24"/>
    </row>
    <row r="23" spans="3:18" x14ac:dyDescent="0.25">
      <c r="C23" s="12">
        <v>2012</v>
      </c>
      <c r="D23" s="9">
        <v>40940</v>
      </c>
      <c r="E23" s="13">
        <v>559</v>
      </c>
      <c r="F23" s="13">
        <v>479</v>
      </c>
      <c r="G23" s="13">
        <v>264</v>
      </c>
      <c r="H23" s="13">
        <v>264</v>
      </c>
      <c r="I23" s="13">
        <v>320</v>
      </c>
      <c r="J23" s="13">
        <v>1142</v>
      </c>
      <c r="K23" s="13">
        <v>631</v>
      </c>
      <c r="L23" s="13">
        <v>859</v>
      </c>
      <c r="M23" s="13">
        <v>486</v>
      </c>
      <c r="N23" s="40">
        <v>616</v>
      </c>
      <c r="O23" s="13">
        <v>477</v>
      </c>
      <c r="P23" s="24"/>
      <c r="Q23" s="24"/>
      <c r="R23" s="23"/>
    </row>
    <row r="24" spans="3:18" x14ac:dyDescent="0.25">
      <c r="C24" s="4"/>
      <c r="D24" s="9">
        <v>41061</v>
      </c>
      <c r="E24" s="13">
        <v>478</v>
      </c>
      <c r="F24" s="13">
        <v>553.5</v>
      </c>
      <c r="G24" s="13">
        <v>146</v>
      </c>
      <c r="H24" s="13">
        <v>427</v>
      </c>
      <c r="I24" s="13">
        <v>288</v>
      </c>
      <c r="J24" s="13">
        <v>694</v>
      </c>
      <c r="K24" s="13">
        <v>334</v>
      </c>
      <c r="L24" s="13">
        <v>399.5</v>
      </c>
      <c r="M24" s="13">
        <v>391.5</v>
      </c>
      <c r="N24" s="25"/>
      <c r="O24" s="13">
        <v>334.5</v>
      </c>
      <c r="P24" s="24"/>
      <c r="Q24" s="24"/>
      <c r="R24" s="23"/>
    </row>
    <row r="25" spans="3:18" x14ac:dyDescent="0.25">
      <c r="C25" s="4"/>
      <c r="D25" s="9">
        <v>41122</v>
      </c>
      <c r="E25" s="13">
        <v>468</v>
      </c>
      <c r="F25" s="13">
        <v>311.5</v>
      </c>
      <c r="G25" s="13">
        <v>195.5</v>
      </c>
      <c r="H25" s="13">
        <v>400.5</v>
      </c>
      <c r="I25" s="13">
        <v>248.5</v>
      </c>
      <c r="J25" s="13">
        <v>1341.5</v>
      </c>
      <c r="K25" s="13">
        <v>490</v>
      </c>
      <c r="L25" s="13">
        <v>450.5</v>
      </c>
      <c r="M25" s="13">
        <v>358</v>
      </c>
      <c r="N25" s="13">
        <v>106</v>
      </c>
      <c r="O25" s="13">
        <v>713</v>
      </c>
      <c r="P25" s="24"/>
      <c r="Q25" s="24"/>
      <c r="R25" s="23"/>
    </row>
    <row r="26" spans="3:18" x14ac:dyDescent="0.25">
      <c r="C26" s="4"/>
      <c r="D26" s="9">
        <v>41183</v>
      </c>
      <c r="E26" s="14">
        <v>7</v>
      </c>
      <c r="F26" s="14">
        <v>14</v>
      </c>
      <c r="G26" s="14">
        <v>14</v>
      </c>
      <c r="H26" s="14">
        <v>19.5</v>
      </c>
      <c r="I26" s="14">
        <v>18</v>
      </c>
      <c r="J26" s="14">
        <v>20</v>
      </c>
      <c r="K26" s="14">
        <v>10</v>
      </c>
      <c r="L26" s="14">
        <v>11</v>
      </c>
      <c r="M26" s="14">
        <v>11</v>
      </c>
      <c r="N26" s="14">
        <v>6</v>
      </c>
      <c r="O26" s="14">
        <v>7</v>
      </c>
      <c r="P26" s="24"/>
      <c r="Q26" s="24"/>
      <c r="R26" s="23"/>
    </row>
    <row r="27" spans="3:18" x14ac:dyDescent="0.25">
      <c r="C27" s="4"/>
      <c r="D27" s="9">
        <v>41214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24"/>
      <c r="R27" s="23"/>
    </row>
    <row r="28" spans="3:18" x14ac:dyDescent="0.25">
      <c r="C28" s="12">
        <v>2013</v>
      </c>
      <c r="D28" s="9">
        <v>41275</v>
      </c>
      <c r="E28" s="13">
        <v>520</v>
      </c>
      <c r="F28" s="13">
        <v>446.33</v>
      </c>
      <c r="G28" s="13">
        <v>267.33</v>
      </c>
      <c r="H28" s="13">
        <v>475</v>
      </c>
      <c r="I28" s="13">
        <v>301.33</v>
      </c>
      <c r="J28" s="13">
        <v>1188.33</v>
      </c>
      <c r="K28" s="13">
        <v>751.33</v>
      </c>
      <c r="L28" s="13">
        <v>1166</v>
      </c>
      <c r="M28" s="13">
        <v>476.67</v>
      </c>
      <c r="N28" s="13">
        <v>92</v>
      </c>
      <c r="O28" s="13">
        <v>784</v>
      </c>
      <c r="P28" s="24"/>
      <c r="Q28" s="24"/>
      <c r="R28" s="23"/>
    </row>
    <row r="29" spans="3:18" x14ac:dyDescent="0.25">
      <c r="C29" s="4"/>
      <c r="D29" s="9">
        <v>41334</v>
      </c>
      <c r="E29" s="13">
        <v>628</v>
      </c>
      <c r="F29" s="13">
        <v>522.66999999999996</v>
      </c>
      <c r="G29" s="13">
        <v>268</v>
      </c>
      <c r="H29" s="13">
        <v>479.67</v>
      </c>
      <c r="I29" s="13">
        <v>322.67</v>
      </c>
      <c r="J29" s="13">
        <v>1188.33</v>
      </c>
      <c r="K29" s="13">
        <v>845.67</v>
      </c>
      <c r="L29" s="13">
        <v>1450.67</v>
      </c>
      <c r="M29" s="13">
        <v>452.33</v>
      </c>
      <c r="N29" s="13">
        <v>112</v>
      </c>
      <c r="O29" s="13">
        <v>856.33</v>
      </c>
      <c r="P29" s="24"/>
      <c r="Q29" s="24"/>
      <c r="R29" s="23"/>
    </row>
    <row r="30" spans="3:18" x14ac:dyDescent="0.25">
      <c r="C30" s="4"/>
      <c r="D30" s="9">
        <v>41426</v>
      </c>
      <c r="E30" s="13">
        <v>534.33000000000004</v>
      </c>
      <c r="F30" s="13">
        <v>376.67</v>
      </c>
      <c r="G30" s="13">
        <v>253</v>
      </c>
      <c r="H30" s="13">
        <v>457.67</v>
      </c>
      <c r="I30" s="13">
        <v>300.67</v>
      </c>
      <c r="J30" s="13">
        <v>715.33</v>
      </c>
      <c r="K30" s="13">
        <v>214</v>
      </c>
      <c r="L30" s="13">
        <v>407.33</v>
      </c>
      <c r="M30" s="13">
        <v>167</v>
      </c>
      <c r="N30" s="13">
        <v>43.67</v>
      </c>
      <c r="O30" s="13">
        <v>218</v>
      </c>
      <c r="P30" s="24"/>
      <c r="Q30" s="24"/>
      <c r="R30" s="23"/>
    </row>
    <row r="31" spans="3:18" x14ac:dyDescent="0.25">
      <c r="C31" s="4"/>
      <c r="D31" s="9">
        <v>41548</v>
      </c>
      <c r="E31" s="13">
        <v>498.67</v>
      </c>
      <c r="F31" s="13">
        <v>407.67</v>
      </c>
      <c r="G31" s="13">
        <v>247.33</v>
      </c>
      <c r="H31" s="13">
        <v>451.67</v>
      </c>
      <c r="I31" s="13">
        <v>286.67</v>
      </c>
      <c r="J31" s="13">
        <v>965</v>
      </c>
      <c r="K31" s="13">
        <v>426.67</v>
      </c>
      <c r="L31" s="13">
        <v>482.33</v>
      </c>
      <c r="M31" s="13">
        <v>483.67</v>
      </c>
      <c r="N31" s="13">
        <v>64</v>
      </c>
      <c r="O31" s="13">
        <v>564.33000000000004</v>
      </c>
      <c r="P31" s="24"/>
      <c r="Q31" s="24"/>
      <c r="R31" s="23"/>
    </row>
    <row r="32" spans="3:18" x14ac:dyDescent="0.25">
      <c r="C32" s="4"/>
      <c r="D32" s="9">
        <v>41579</v>
      </c>
      <c r="E32" s="13">
        <v>465.33</v>
      </c>
      <c r="F32" s="13">
        <v>332.67</v>
      </c>
      <c r="G32" s="13">
        <v>198.67</v>
      </c>
      <c r="H32" s="13">
        <v>430</v>
      </c>
      <c r="I32" s="13">
        <v>255.67</v>
      </c>
      <c r="J32" s="13">
        <v>828.67</v>
      </c>
      <c r="K32" s="13">
        <v>357.33</v>
      </c>
      <c r="L32" s="13">
        <v>317.33</v>
      </c>
      <c r="M32" s="13">
        <v>432.33</v>
      </c>
      <c r="N32" s="13">
        <v>165</v>
      </c>
      <c r="O32" s="13">
        <v>545.33000000000004</v>
      </c>
      <c r="P32" s="24"/>
      <c r="Q32" s="24"/>
      <c r="R32" s="23"/>
    </row>
    <row r="33" spans="3:18" x14ac:dyDescent="0.25">
      <c r="C33" s="12">
        <v>2014</v>
      </c>
      <c r="D33" s="9">
        <v>41640</v>
      </c>
      <c r="E33" s="13">
        <v>506</v>
      </c>
      <c r="F33" s="25"/>
      <c r="G33" s="13">
        <v>240.33</v>
      </c>
      <c r="H33" s="13">
        <v>448.67</v>
      </c>
      <c r="I33" s="13">
        <v>269</v>
      </c>
      <c r="J33" s="13">
        <v>1216.67</v>
      </c>
      <c r="K33" s="13">
        <v>642.33000000000004</v>
      </c>
      <c r="L33" s="13">
        <v>707.3</v>
      </c>
      <c r="M33" s="13">
        <v>526.66999999999996</v>
      </c>
      <c r="N33" s="13">
        <v>78</v>
      </c>
      <c r="O33" s="13">
        <v>711</v>
      </c>
      <c r="P33" s="24"/>
      <c r="Q33" s="24"/>
      <c r="R33" s="23"/>
    </row>
    <row r="34" spans="3:18" x14ac:dyDescent="0.25">
      <c r="C34" s="4"/>
      <c r="D34" s="9">
        <v>41730</v>
      </c>
      <c r="E34" s="13">
        <v>200</v>
      </c>
      <c r="F34" s="13">
        <v>540.33000000000004</v>
      </c>
      <c r="G34" s="13">
        <v>300</v>
      </c>
      <c r="H34" s="13">
        <v>487.89</v>
      </c>
      <c r="I34" s="13">
        <v>200</v>
      </c>
      <c r="J34" s="13">
        <v>1172.67</v>
      </c>
      <c r="K34" s="13">
        <v>785.33</v>
      </c>
      <c r="L34" s="13">
        <v>1404</v>
      </c>
      <c r="M34" s="13">
        <v>522</v>
      </c>
      <c r="N34" s="13">
        <v>153</v>
      </c>
      <c r="O34" s="13">
        <v>1073</v>
      </c>
      <c r="P34" s="24"/>
      <c r="Q34" s="24"/>
      <c r="R34" s="23"/>
    </row>
    <row r="35" spans="3:18" x14ac:dyDescent="0.25">
      <c r="C35" s="4"/>
      <c r="D35" s="9">
        <v>41852</v>
      </c>
      <c r="E35" s="13">
        <v>520.33330000000001</v>
      </c>
      <c r="F35" s="13">
        <v>363.67</v>
      </c>
      <c r="G35" s="13">
        <v>267.33</v>
      </c>
      <c r="H35" s="13">
        <v>479</v>
      </c>
      <c r="I35" s="13">
        <v>296.67</v>
      </c>
      <c r="J35" s="13">
        <v>1227</v>
      </c>
      <c r="K35" s="13">
        <v>791</v>
      </c>
      <c r="L35" s="13">
        <v>1097</v>
      </c>
      <c r="M35" s="13">
        <v>455</v>
      </c>
      <c r="N35" s="13">
        <v>61.33</v>
      </c>
      <c r="O35" s="13">
        <v>745.67</v>
      </c>
      <c r="P35" s="24"/>
      <c r="Q35" s="24"/>
      <c r="R35" s="23"/>
    </row>
    <row r="36" spans="3:18" x14ac:dyDescent="0.25">
      <c r="C36" s="4"/>
      <c r="D36" s="9">
        <v>41883</v>
      </c>
      <c r="E36" s="13">
        <v>339.67</v>
      </c>
      <c r="F36" s="13">
        <v>224.33</v>
      </c>
      <c r="G36" s="13">
        <v>93.67</v>
      </c>
      <c r="H36" s="13">
        <v>430</v>
      </c>
      <c r="I36" s="13">
        <v>156.33000000000001</v>
      </c>
      <c r="J36" s="13">
        <v>542.66666666666663</v>
      </c>
      <c r="K36" s="13">
        <v>274.33333333333331</v>
      </c>
      <c r="L36" s="13">
        <v>107.33333333333333</v>
      </c>
      <c r="M36" s="13">
        <v>439.45</v>
      </c>
      <c r="N36" s="13">
        <v>65.67</v>
      </c>
      <c r="O36" s="13">
        <v>368.33</v>
      </c>
      <c r="P36" s="24"/>
      <c r="Q36" s="24"/>
      <c r="R36" s="23"/>
    </row>
    <row r="37" spans="3:18" x14ac:dyDescent="0.25">
      <c r="C37" s="4"/>
      <c r="D37" s="9">
        <v>41944</v>
      </c>
      <c r="E37" s="18">
        <v>480</v>
      </c>
      <c r="F37" s="18">
        <v>294</v>
      </c>
      <c r="G37" s="18">
        <v>233</v>
      </c>
      <c r="H37" s="18">
        <v>457.67</v>
      </c>
      <c r="I37" s="18">
        <v>208</v>
      </c>
      <c r="J37" s="18">
        <v>1014</v>
      </c>
      <c r="K37" s="18">
        <v>528.33000000000004</v>
      </c>
      <c r="L37" s="18">
        <v>514.33000000000004</v>
      </c>
      <c r="M37" s="18">
        <v>485.33</v>
      </c>
      <c r="N37" s="18">
        <v>161.33000000000001</v>
      </c>
      <c r="O37" s="18">
        <v>700.33</v>
      </c>
      <c r="P37" s="24"/>
      <c r="Q37" s="24"/>
      <c r="R37" s="23"/>
    </row>
    <row r="38" spans="3:18" x14ac:dyDescent="0.25">
      <c r="C38" s="12">
        <v>2015</v>
      </c>
      <c r="D38" s="9">
        <v>42036</v>
      </c>
      <c r="E38" s="13">
        <v>506.33</v>
      </c>
      <c r="F38" s="13">
        <v>426</v>
      </c>
      <c r="G38" s="13">
        <v>243</v>
      </c>
      <c r="H38" s="13">
        <v>439.33</v>
      </c>
      <c r="I38" s="13">
        <v>300.33</v>
      </c>
      <c r="J38" s="13">
        <v>1043</v>
      </c>
      <c r="K38" s="13">
        <v>610.66999999999996</v>
      </c>
      <c r="L38" s="13">
        <v>786.33</v>
      </c>
      <c r="M38" s="13">
        <v>210.67</v>
      </c>
      <c r="N38" s="13">
        <v>172</v>
      </c>
      <c r="O38" s="13">
        <v>720</v>
      </c>
      <c r="P38" s="24"/>
      <c r="Q38" s="24"/>
      <c r="R38" s="23"/>
    </row>
    <row r="39" spans="3:18" x14ac:dyDescent="0.25">
      <c r="C39" s="4"/>
      <c r="D39" s="9">
        <v>42156</v>
      </c>
      <c r="E39" s="13">
        <v>416</v>
      </c>
      <c r="F39" s="13">
        <v>285.33</v>
      </c>
      <c r="G39" s="13">
        <v>183</v>
      </c>
      <c r="H39" s="13">
        <v>334</v>
      </c>
      <c r="I39" s="13">
        <v>235.67</v>
      </c>
      <c r="J39" s="13">
        <v>308.33</v>
      </c>
      <c r="K39" s="13">
        <v>295.33</v>
      </c>
      <c r="L39" s="13">
        <v>241</v>
      </c>
      <c r="M39" s="13">
        <v>411.33</v>
      </c>
      <c r="N39" s="13">
        <v>66</v>
      </c>
      <c r="O39" s="13">
        <v>622.33000000000004</v>
      </c>
      <c r="P39" s="24"/>
      <c r="Q39" s="24"/>
      <c r="R39" s="23"/>
    </row>
    <row r="40" spans="3:18" x14ac:dyDescent="0.25">
      <c r="C40" s="4"/>
      <c r="D40" s="9">
        <v>42248</v>
      </c>
      <c r="E40" s="13">
        <v>375.33</v>
      </c>
      <c r="F40" s="13">
        <v>227.33</v>
      </c>
      <c r="G40" s="13">
        <v>114</v>
      </c>
      <c r="H40" s="13">
        <v>313</v>
      </c>
      <c r="I40" s="13">
        <v>127.33</v>
      </c>
      <c r="J40" s="13">
        <v>520</v>
      </c>
      <c r="K40" s="13">
        <v>82</v>
      </c>
      <c r="L40" s="13">
        <v>84.67</v>
      </c>
      <c r="M40" s="13">
        <v>171.67</v>
      </c>
      <c r="N40" s="13">
        <v>51</v>
      </c>
      <c r="O40" s="13">
        <v>269.33</v>
      </c>
      <c r="P40" s="24"/>
      <c r="Q40" s="24"/>
      <c r="R40" s="23"/>
    </row>
    <row r="41" spans="3:18" x14ac:dyDescent="0.25">
      <c r="C41" s="12">
        <v>2016</v>
      </c>
      <c r="D41" s="9">
        <v>42401</v>
      </c>
      <c r="E41" s="13">
        <v>484.33333333333331</v>
      </c>
      <c r="F41" s="13">
        <v>403.66666666666669</v>
      </c>
      <c r="G41" s="25"/>
      <c r="H41" s="13">
        <v>404.66666666666669</v>
      </c>
      <c r="I41" s="13">
        <v>258</v>
      </c>
      <c r="J41" s="13">
        <v>950</v>
      </c>
      <c r="K41" s="13">
        <v>598.66666666666663</v>
      </c>
      <c r="L41" s="13">
        <v>922</v>
      </c>
      <c r="M41" s="13">
        <v>438.33333333333331</v>
      </c>
      <c r="N41" s="13">
        <v>94.666666666666671</v>
      </c>
      <c r="O41" s="13">
        <v>757</v>
      </c>
      <c r="P41" s="15">
        <v>624.33333333333337</v>
      </c>
      <c r="Q41" s="15">
        <v>453.33333333333331</v>
      </c>
      <c r="R41" s="19">
        <v>479.67</v>
      </c>
    </row>
    <row r="42" spans="3:18" x14ac:dyDescent="0.25">
      <c r="C42" s="4"/>
      <c r="D42" s="9">
        <v>42491</v>
      </c>
      <c r="E42" s="13">
        <v>596.66666666666663</v>
      </c>
      <c r="F42" s="13">
        <v>551</v>
      </c>
      <c r="G42" s="13">
        <v>253.66666666666666</v>
      </c>
      <c r="H42" s="13">
        <v>470</v>
      </c>
      <c r="I42" s="13">
        <v>305</v>
      </c>
      <c r="J42" s="13">
        <v>1084.6666666666667</v>
      </c>
      <c r="K42" s="13">
        <v>791.66666666666663</v>
      </c>
      <c r="L42" s="13">
        <v>1658.6666666666667</v>
      </c>
      <c r="M42" s="13">
        <v>390</v>
      </c>
      <c r="N42" s="13">
        <v>117.66666666666667</v>
      </c>
      <c r="O42" s="13">
        <v>818.33333333333337</v>
      </c>
      <c r="P42" s="15">
        <v>630.33333333333337</v>
      </c>
      <c r="Q42" s="15">
        <v>415</v>
      </c>
      <c r="R42" s="19">
        <v>541.29999999999995</v>
      </c>
    </row>
    <row r="43" spans="3:18" x14ac:dyDescent="0.25">
      <c r="C43" s="4"/>
      <c r="D43" s="9">
        <v>42583</v>
      </c>
      <c r="E43" s="13">
        <v>411</v>
      </c>
      <c r="F43" s="13">
        <v>320</v>
      </c>
      <c r="G43" s="13">
        <v>206</v>
      </c>
      <c r="H43" s="13">
        <v>412.33333333333331</v>
      </c>
      <c r="I43" s="13">
        <v>209.66666666666666</v>
      </c>
      <c r="J43" s="13">
        <v>797.33333333333337</v>
      </c>
      <c r="K43" s="13">
        <v>121.66666666666667</v>
      </c>
      <c r="L43" s="13">
        <v>339.66666666666669</v>
      </c>
      <c r="M43" s="13">
        <v>291</v>
      </c>
      <c r="N43" s="13">
        <v>97.666666666666671</v>
      </c>
      <c r="O43" s="13">
        <v>514.66666666666663</v>
      </c>
      <c r="P43" s="15">
        <v>418.67</v>
      </c>
      <c r="Q43" s="15">
        <v>614.33000000000004</v>
      </c>
      <c r="R43" s="23"/>
    </row>
    <row r="44" spans="3:18" x14ac:dyDescent="0.25">
      <c r="C44" s="12">
        <v>2017</v>
      </c>
      <c r="D44" s="9">
        <v>42736</v>
      </c>
      <c r="E44" s="13">
        <v>506</v>
      </c>
      <c r="F44" s="13">
        <v>246.66666666666666</v>
      </c>
      <c r="G44" s="13">
        <v>213.33333333333334</v>
      </c>
      <c r="H44" s="13">
        <v>406</v>
      </c>
      <c r="I44" s="13">
        <v>237.66666666666666</v>
      </c>
      <c r="J44" s="13">
        <v>983</v>
      </c>
      <c r="K44" s="13">
        <v>489.66667000000001</v>
      </c>
      <c r="L44" s="13">
        <v>472.33333333333331</v>
      </c>
      <c r="M44" s="13">
        <v>476.66666666666669</v>
      </c>
      <c r="N44" s="13">
        <v>80</v>
      </c>
      <c r="O44" s="13">
        <v>620</v>
      </c>
      <c r="P44" s="26"/>
      <c r="Q44" s="26"/>
      <c r="R44" s="15">
        <v>361</v>
      </c>
    </row>
    <row r="45" spans="3:18" x14ac:dyDescent="0.25">
      <c r="C45" s="4"/>
      <c r="D45" s="9">
        <v>42826</v>
      </c>
      <c r="E45" s="13">
        <v>455.33</v>
      </c>
      <c r="F45" s="13">
        <v>535.33000000000004</v>
      </c>
      <c r="G45" s="13">
        <v>252.67</v>
      </c>
      <c r="H45" s="13">
        <v>353</v>
      </c>
      <c r="I45" s="13">
        <v>314.5</v>
      </c>
      <c r="J45" s="13">
        <v>1138.5</v>
      </c>
      <c r="K45" s="13">
        <v>606.33000000000004</v>
      </c>
      <c r="L45" s="13">
        <v>602.66999999999996</v>
      </c>
      <c r="M45" s="13">
        <v>460.83</v>
      </c>
      <c r="N45" s="13">
        <v>121.5</v>
      </c>
      <c r="O45" s="13">
        <v>862.17</v>
      </c>
      <c r="P45" s="15">
        <v>347</v>
      </c>
      <c r="Q45" s="15">
        <v>440.75</v>
      </c>
      <c r="R45" s="19">
        <v>468.33</v>
      </c>
    </row>
    <row r="46" spans="3:18" x14ac:dyDescent="0.25">
      <c r="C46" s="4"/>
      <c r="D46" s="9">
        <v>42948</v>
      </c>
      <c r="E46" s="13">
        <v>497.67</v>
      </c>
      <c r="F46" s="13">
        <v>369.67</v>
      </c>
      <c r="G46" s="13">
        <v>231.67</v>
      </c>
      <c r="H46" s="13">
        <v>466</v>
      </c>
      <c r="I46" s="13">
        <v>294.67</v>
      </c>
      <c r="J46" s="13">
        <v>377.33</v>
      </c>
      <c r="K46" s="13">
        <v>459.33</v>
      </c>
      <c r="L46" s="13">
        <v>621.33000000000004</v>
      </c>
      <c r="M46" s="13">
        <v>572.66999999999996</v>
      </c>
      <c r="N46" s="13">
        <v>88.33</v>
      </c>
      <c r="O46" s="13">
        <v>309.33</v>
      </c>
      <c r="P46" s="15">
        <v>509.67</v>
      </c>
      <c r="Q46" s="15">
        <v>557</v>
      </c>
      <c r="R46" s="19">
        <v>385.67</v>
      </c>
    </row>
    <row r="47" spans="3:18" x14ac:dyDescent="0.25">
      <c r="C47" s="12">
        <v>2018</v>
      </c>
      <c r="D47" s="9">
        <v>43101</v>
      </c>
      <c r="E47" s="13">
        <v>648.66666666666663</v>
      </c>
      <c r="F47" s="13">
        <v>573.66666666666663</v>
      </c>
      <c r="G47" s="13">
        <v>297.33333333333331</v>
      </c>
      <c r="H47" s="13">
        <v>532.33333333333337</v>
      </c>
      <c r="I47" s="13">
        <v>350.33333333333331</v>
      </c>
      <c r="J47" s="13">
        <v>555.66666666666663</v>
      </c>
      <c r="K47" s="13">
        <v>748</v>
      </c>
      <c r="L47" s="13">
        <v>144.33333333333334</v>
      </c>
      <c r="M47" s="13">
        <v>178.33333333333334</v>
      </c>
      <c r="N47" s="13">
        <v>110.33333333333333</v>
      </c>
      <c r="O47" s="13">
        <v>835.66666666666663</v>
      </c>
      <c r="P47" s="15">
        <v>686</v>
      </c>
      <c r="Q47" s="15">
        <v>489</v>
      </c>
      <c r="R47" s="15">
        <v>506</v>
      </c>
    </row>
    <row r="48" spans="3:18" x14ac:dyDescent="0.25">
      <c r="C48" s="4"/>
      <c r="D48" s="9">
        <v>43252</v>
      </c>
      <c r="E48" s="13">
        <v>586</v>
      </c>
      <c r="F48" s="13">
        <v>369.67</v>
      </c>
      <c r="G48" s="13">
        <v>266.33</v>
      </c>
      <c r="H48" s="13">
        <v>489.33</v>
      </c>
      <c r="I48" s="13">
        <v>265.33</v>
      </c>
      <c r="J48" s="13">
        <v>1207.33</v>
      </c>
      <c r="K48" s="13">
        <v>834.33</v>
      </c>
      <c r="L48" s="13">
        <v>907</v>
      </c>
      <c r="M48" s="13">
        <v>484.67</v>
      </c>
      <c r="N48" s="13">
        <v>138.33000000000001</v>
      </c>
      <c r="O48" s="13">
        <v>939.33</v>
      </c>
      <c r="P48" s="15">
        <v>710.67</v>
      </c>
      <c r="Q48" s="15">
        <v>596</v>
      </c>
      <c r="R48" s="15">
        <v>469.33</v>
      </c>
    </row>
    <row r="49" spans="3:18" x14ac:dyDescent="0.25">
      <c r="C49" s="4"/>
      <c r="D49" s="9">
        <v>43313</v>
      </c>
      <c r="E49" s="13">
        <v>486.66666666666669</v>
      </c>
      <c r="F49" s="13">
        <v>302.66666666666669</v>
      </c>
      <c r="G49" s="13">
        <v>398</v>
      </c>
      <c r="H49" s="13">
        <v>467.66666666666669</v>
      </c>
      <c r="I49" s="13">
        <v>278.33333333333331</v>
      </c>
      <c r="J49" s="13">
        <v>398</v>
      </c>
      <c r="K49" s="13">
        <v>508.33333333333331</v>
      </c>
      <c r="L49" s="13">
        <v>128.33333333333334</v>
      </c>
      <c r="M49" s="13">
        <v>128.66666666666666</v>
      </c>
      <c r="N49" s="13">
        <v>96.333333333333329</v>
      </c>
      <c r="O49" s="13">
        <v>472.66666666666669</v>
      </c>
      <c r="P49" s="15">
        <v>579.33333333333337</v>
      </c>
      <c r="Q49" s="15">
        <v>511.66666666666669</v>
      </c>
      <c r="R49" s="15">
        <v>395.33333333333331</v>
      </c>
    </row>
    <row r="50" spans="3:18" x14ac:dyDescent="0.25">
      <c r="C50" s="12">
        <v>2019</v>
      </c>
      <c r="D50" s="9">
        <v>43466</v>
      </c>
      <c r="E50" s="13">
        <v>629</v>
      </c>
      <c r="F50" s="13">
        <v>461</v>
      </c>
      <c r="G50" s="13">
        <v>289</v>
      </c>
      <c r="H50" s="13">
        <v>528</v>
      </c>
      <c r="I50" s="13">
        <v>367</v>
      </c>
      <c r="J50" s="13">
        <v>1097</v>
      </c>
      <c r="K50" s="13">
        <v>787</v>
      </c>
      <c r="L50" s="13">
        <v>1111</v>
      </c>
      <c r="M50" s="13">
        <v>565</v>
      </c>
      <c r="N50" s="13">
        <v>122</v>
      </c>
      <c r="O50" s="13">
        <v>879</v>
      </c>
      <c r="P50" s="15">
        <v>720</v>
      </c>
      <c r="Q50" s="15">
        <v>421</v>
      </c>
      <c r="R50" s="15">
        <v>486</v>
      </c>
    </row>
    <row r="51" spans="3:18" x14ac:dyDescent="0.25">
      <c r="C51" s="4"/>
      <c r="D51" s="9">
        <v>43617</v>
      </c>
      <c r="E51" s="13">
        <v>610</v>
      </c>
      <c r="F51" s="13">
        <v>628.57142857142856</v>
      </c>
      <c r="G51" s="13">
        <v>314.28571428571428</v>
      </c>
      <c r="H51" s="13">
        <v>510</v>
      </c>
      <c r="I51" s="13">
        <v>330</v>
      </c>
      <c r="J51" s="13">
        <v>1085.7142857142858</v>
      </c>
      <c r="K51" s="13">
        <v>700</v>
      </c>
      <c r="L51" s="13">
        <v>2152.3809523809527</v>
      </c>
      <c r="M51" s="13">
        <v>461.90476190476193</v>
      </c>
      <c r="N51" s="13">
        <v>157.14285714285714</v>
      </c>
      <c r="O51" s="13">
        <v>971.42857142857144</v>
      </c>
      <c r="P51" s="15">
        <v>771.42857142857144</v>
      </c>
      <c r="Q51" s="15">
        <v>900.00000000000011</v>
      </c>
      <c r="R51" s="26"/>
    </row>
    <row r="52" spans="3:18" x14ac:dyDescent="0.25">
      <c r="C52" s="4"/>
      <c r="D52" s="9">
        <v>43678</v>
      </c>
      <c r="E52" s="13">
        <v>557.14285714285722</v>
      </c>
      <c r="F52" s="13">
        <v>461.90476190476193</v>
      </c>
      <c r="G52" s="13">
        <v>285.71428571428572</v>
      </c>
      <c r="H52" s="13">
        <v>528.57142857142856</v>
      </c>
      <c r="I52" s="13">
        <v>342.85714285714289</v>
      </c>
      <c r="J52" s="13">
        <v>1000.0000000000001</v>
      </c>
      <c r="K52" s="13">
        <v>742.85714285714278</v>
      </c>
      <c r="L52" s="13">
        <v>1423.8095238095239</v>
      </c>
      <c r="M52" s="13">
        <v>409.52380952380958</v>
      </c>
      <c r="N52" s="13">
        <v>157.14285714285714</v>
      </c>
      <c r="O52" s="13">
        <v>885.71428571428578</v>
      </c>
      <c r="P52" s="15">
        <v>771.42857142857144</v>
      </c>
      <c r="Q52" s="15">
        <v>752.38095238095241</v>
      </c>
      <c r="R52" s="15">
        <v>542.85714285714289</v>
      </c>
    </row>
    <row r="53" spans="3:18" x14ac:dyDescent="0.25">
      <c r="C53" s="12">
        <v>2021</v>
      </c>
      <c r="D53" s="9">
        <v>44378</v>
      </c>
      <c r="E53" s="13">
        <v>440</v>
      </c>
      <c r="F53" s="13">
        <v>360</v>
      </c>
      <c r="G53" s="13">
        <v>240</v>
      </c>
      <c r="H53" s="13">
        <v>380</v>
      </c>
      <c r="I53" s="13">
        <v>320</v>
      </c>
      <c r="J53" s="13">
        <v>920</v>
      </c>
      <c r="K53" s="13">
        <v>400</v>
      </c>
      <c r="L53" s="13">
        <v>520</v>
      </c>
      <c r="M53" s="13">
        <v>420</v>
      </c>
      <c r="N53" s="13">
        <v>100</v>
      </c>
      <c r="O53" s="13">
        <v>320</v>
      </c>
      <c r="P53" s="15">
        <v>560</v>
      </c>
      <c r="Q53" s="15">
        <v>540</v>
      </c>
      <c r="R53" s="15">
        <v>460</v>
      </c>
    </row>
    <row r="54" spans="3:18" x14ac:dyDescent="0.25">
      <c r="C54" s="4"/>
      <c r="D54" s="9">
        <v>44409</v>
      </c>
      <c r="E54" s="13">
        <v>440</v>
      </c>
      <c r="F54" s="13">
        <v>320</v>
      </c>
      <c r="G54" s="13">
        <v>240</v>
      </c>
      <c r="H54" s="13">
        <v>420</v>
      </c>
      <c r="I54" s="13">
        <v>280</v>
      </c>
      <c r="J54" s="13">
        <v>100</v>
      </c>
      <c r="K54" s="13">
        <v>380</v>
      </c>
      <c r="L54" s="13">
        <v>260</v>
      </c>
      <c r="M54" s="13">
        <v>560</v>
      </c>
      <c r="N54" s="13">
        <v>100</v>
      </c>
      <c r="O54" s="13">
        <v>540</v>
      </c>
      <c r="P54" s="15">
        <v>560</v>
      </c>
      <c r="Q54" s="15">
        <v>520</v>
      </c>
      <c r="R54" s="15">
        <v>420</v>
      </c>
    </row>
    <row r="55" spans="3:18" x14ac:dyDescent="0.25">
      <c r="C55" s="4"/>
      <c r="D55" s="9">
        <v>44440</v>
      </c>
      <c r="E55" s="13">
        <v>440</v>
      </c>
      <c r="F55" s="13">
        <v>320</v>
      </c>
      <c r="G55" s="13">
        <v>160</v>
      </c>
      <c r="H55" s="13">
        <v>380</v>
      </c>
      <c r="I55" s="13">
        <v>180</v>
      </c>
      <c r="J55" s="13">
        <v>1020</v>
      </c>
      <c r="K55" s="13">
        <v>440</v>
      </c>
      <c r="L55" s="13">
        <v>80</v>
      </c>
      <c r="M55" s="13">
        <v>420</v>
      </c>
      <c r="N55" s="13">
        <v>60</v>
      </c>
      <c r="O55" s="13">
        <v>560</v>
      </c>
      <c r="P55" s="15">
        <v>540</v>
      </c>
      <c r="Q55" s="15">
        <v>540</v>
      </c>
      <c r="R55" s="27"/>
    </row>
    <row r="56" spans="3:18" x14ac:dyDescent="0.25">
      <c r="C56" s="4"/>
      <c r="D56" s="9">
        <v>44470</v>
      </c>
      <c r="E56" s="13">
        <v>800</v>
      </c>
      <c r="F56" s="13">
        <v>460</v>
      </c>
      <c r="G56" s="13">
        <v>260</v>
      </c>
      <c r="H56" s="13">
        <v>520</v>
      </c>
      <c r="I56" s="13">
        <v>320</v>
      </c>
      <c r="J56" s="13">
        <v>980</v>
      </c>
      <c r="K56" s="13">
        <v>860</v>
      </c>
      <c r="L56" s="13">
        <v>520</v>
      </c>
      <c r="M56" s="13">
        <v>520</v>
      </c>
      <c r="N56" s="13">
        <v>120</v>
      </c>
      <c r="O56" s="13">
        <v>640</v>
      </c>
      <c r="P56" s="15">
        <v>600</v>
      </c>
      <c r="Q56" s="15">
        <v>460</v>
      </c>
      <c r="R56" s="27"/>
    </row>
    <row r="57" spans="3:18" x14ac:dyDescent="0.25">
      <c r="C57" s="12">
        <v>2022</v>
      </c>
      <c r="D57" s="9">
        <v>44562</v>
      </c>
      <c r="E57" s="13">
        <v>500</v>
      </c>
      <c r="F57" s="13">
        <v>260</v>
      </c>
      <c r="G57" s="13">
        <v>80</v>
      </c>
      <c r="H57" s="13">
        <v>420</v>
      </c>
      <c r="I57" s="13">
        <v>280</v>
      </c>
      <c r="J57" s="13">
        <v>560</v>
      </c>
      <c r="K57" s="13">
        <v>380</v>
      </c>
      <c r="L57" s="13">
        <v>220</v>
      </c>
      <c r="M57" s="13">
        <v>300</v>
      </c>
      <c r="N57" s="14">
        <v>20</v>
      </c>
      <c r="O57" s="13">
        <v>440</v>
      </c>
      <c r="P57" s="15">
        <v>560</v>
      </c>
      <c r="Q57" s="15">
        <v>380</v>
      </c>
      <c r="R57" s="27"/>
    </row>
    <row r="58" spans="3:18" x14ac:dyDescent="0.25">
      <c r="C58" s="4"/>
      <c r="D58" s="9">
        <v>44621</v>
      </c>
      <c r="E58" s="13">
        <v>580</v>
      </c>
      <c r="F58" s="13">
        <v>320</v>
      </c>
      <c r="G58" s="13">
        <v>220</v>
      </c>
      <c r="H58" s="13">
        <v>480</v>
      </c>
      <c r="I58" s="13">
        <v>320</v>
      </c>
      <c r="J58" s="13">
        <v>1180</v>
      </c>
      <c r="K58" s="13">
        <v>760</v>
      </c>
      <c r="L58" s="13">
        <v>1160</v>
      </c>
      <c r="M58" s="13">
        <v>580</v>
      </c>
      <c r="N58" s="13">
        <v>60</v>
      </c>
      <c r="O58" s="13">
        <v>760</v>
      </c>
      <c r="P58" s="15">
        <v>760</v>
      </c>
      <c r="Q58" s="15">
        <v>420</v>
      </c>
      <c r="R58" s="27"/>
    </row>
    <row r="59" spans="3:18" x14ac:dyDescent="0.25">
      <c r="C59" s="4"/>
      <c r="D59" s="9">
        <v>44713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1"/>
      <c r="Q59" s="21"/>
      <c r="R59" s="22"/>
    </row>
    <row r="60" spans="3:18" x14ac:dyDescent="0.25">
      <c r="C60" s="1"/>
      <c r="D60" s="16" t="s">
        <v>16</v>
      </c>
      <c r="E60" s="37">
        <f>AVERAGE(E8:E59)</f>
        <v>478.24272314285719</v>
      </c>
      <c r="F60" s="37">
        <f t="shared" ref="F60:R60" si="0">AVERAGE(F8:F59)</f>
        <v>377.66965014577261</v>
      </c>
      <c r="G60" s="37">
        <f t="shared" si="0"/>
        <v>224.35027210884354</v>
      </c>
      <c r="H60" s="37">
        <f t="shared" si="0"/>
        <v>417.68942857142861</v>
      </c>
      <c r="I60" s="37">
        <f t="shared" si="0"/>
        <v>263.76394285714287</v>
      </c>
      <c r="J60" s="37">
        <f t="shared" si="0"/>
        <v>865.30075238095242</v>
      </c>
      <c r="K60" s="37">
        <f t="shared" si="0"/>
        <v>519.44340959047622</v>
      </c>
      <c r="L60" s="37">
        <f t="shared" si="0"/>
        <v>673.76254285714288</v>
      </c>
      <c r="M60" s="37">
        <f t="shared" si="0"/>
        <v>403.60437142857148</v>
      </c>
      <c r="N60" s="37">
        <f t="shared" si="0"/>
        <v>118.62134110787169</v>
      </c>
      <c r="O60" s="37">
        <f t="shared" si="0"/>
        <v>627.52905714285737</v>
      </c>
      <c r="P60" s="37">
        <f t="shared" si="0"/>
        <v>608.7568907563026</v>
      </c>
      <c r="Q60" s="37">
        <f t="shared" si="0"/>
        <v>530.0271148459384</v>
      </c>
      <c r="R60" s="37">
        <f t="shared" si="0"/>
        <v>459.62420634920636</v>
      </c>
    </row>
    <row r="63" spans="3:18" x14ac:dyDescent="0.25">
      <c r="C63" s="17"/>
      <c r="D63" s="78" t="s">
        <v>17</v>
      </c>
      <c r="E63" s="78"/>
    </row>
    <row r="64" spans="3:18" x14ac:dyDescent="0.25">
      <c r="C64" s="28"/>
      <c r="D64" s="78" t="s">
        <v>18</v>
      </c>
      <c r="E64" s="78"/>
      <c r="F64" s="78"/>
    </row>
    <row r="65" spans="3:7" x14ac:dyDescent="0.25">
      <c r="C65" s="38"/>
      <c r="D65" s="78" t="s">
        <v>19</v>
      </c>
      <c r="E65" s="78"/>
      <c r="F65" s="78"/>
      <c r="G65" s="78"/>
    </row>
  </sheetData>
  <mergeCells count="3">
    <mergeCell ref="D63:E63"/>
    <mergeCell ref="D64:F64"/>
    <mergeCell ref="D65:G6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51"/>
  <sheetViews>
    <sheetView workbookViewId="0">
      <selection sqref="A1:XFD1048576"/>
    </sheetView>
  </sheetViews>
  <sheetFormatPr baseColWidth="10" defaultColWidth="11.42578125" defaultRowHeight="15" x14ac:dyDescent="0.25"/>
  <cols>
    <col min="14" max="14" width="15" customWidth="1"/>
    <col min="15" max="15" width="14" customWidth="1"/>
    <col min="18" max="18" width="16.28515625" customWidth="1"/>
  </cols>
  <sheetData>
    <row r="3" spans="3:18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3:18" ht="15.75" x14ac:dyDescent="0.25">
      <c r="C4" s="2"/>
      <c r="D4" s="2"/>
      <c r="E4" s="2"/>
      <c r="F4" s="2"/>
      <c r="G4" s="2"/>
      <c r="H4" s="2"/>
      <c r="I4" s="2"/>
      <c r="J4" s="3" t="s">
        <v>20</v>
      </c>
      <c r="K4" s="2"/>
      <c r="L4" s="2"/>
      <c r="M4" s="2"/>
      <c r="N4" s="2"/>
      <c r="O4" s="2"/>
      <c r="P4" s="2"/>
      <c r="Q4" s="2"/>
      <c r="R4" s="2"/>
    </row>
    <row r="5" spans="3:18" ht="15.75" x14ac:dyDescent="0.25">
      <c r="C5" s="2"/>
      <c r="D5" s="2"/>
      <c r="E5" s="2"/>
      <c r="F5" s="2"/>
      <c r="G5" s="2"/>
      <c r="H5" s="2"/>
      <c r="I5" s="2"/>
      <c r="J5" s="3" t="s">
        <v>21</v>
      </c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4"/>
      <c r="D6" s="5"/>
      <c r="E6" s="6">
        <v>1</v>
      </c>
      <c r="F6" s="6">
        <v>2</v>
      </c>
      <c r="G6" s="6">
        <v>3</v>
      </c>
      <c r="H6" s="6">
        <v>4</v>
      </c>
      <c r="I6" s="6">
        <v>5</v>
      </c>
      <c r="J6" s="6">
        <v>6</v>
      </c>
      <c r="K6" s="6">
        <v>7</v>
      </c>
      <c r="L6" s="6">
        <v>8</v>
      </c>
      <c r="M6" s="6">
        <v>9</v>
      </c>
      <c r="N6" s="6">
        <v>10</v>
      </c>
      <c r="O6" s="6">
        <v>11</v>
      </c>
      <c r="P6" s="7">
        <v>12</v>
      </c>
      <c r="Q6" s="7">
        <v>13</v>
      </c>
      <c r="R6" s="6">
        <v>14</v>
      </c>
    </row>
    <row r="7" spans="3:18" ht="31.5" x14ac:dyDescent="0.25">
      <c r="C7" s="8"/>
      <c r="D7" s="9"/>
      <c r="E7" s="10" t="s">
        <v>2</v>
      </c>
      <c r="F7" s="10" t="s">
        <v>3</v>
      </c>
      <c r="G7" s="10" t="s">
        <v>4</v>
      </c>
      <c r="H7" s="10" t="s">
        <v>5</v>
      </c>
      <c r="I7" s="10" t="s">
        <v>6</v>
      </c>
      <c r="J7" s="10" t="s">
        <v>7</v>
      </c>
      <c r="K7" s="10" t="s">
        <v>8</v>
      </c>
      <c r="L7" s="10" t="s">
        <v>9</v>
      </c>
      <c r="M7" s="10" t="s">
        <v>10</v>
      </c>
      <c r="N7" s="10" t="s">
        <v>11</v>
      </c>
      <c r="O7" s="10" t="s">
        <v>12</v>
      </c>
      <c r="P7" s="11" t="s">
        <v>13</v>
      </c>
      <c r="Q7" s="11" t="s">
        <v>14</v>
      </c>
      <c r="R7" s="10" t="s">
        <v>15</v>
      </c>
    </row>
    <row r="8" spans="3:18" ht="15.75" x14ac:dyDescent="0.25">
      <c r="C8" s="12">
        <v>2011</v>
      </c>
      <c r="D8" s="42">
        <v>40817</v>
      </c>
      <c r="E8" s="43">
        <v>158</v>
      </c>
      <c r="F8" s="43">
        <v>54.4</v>
      </c>
      <c r="G8" s="43">
        <v>67.099999999999994</v>
      </c>
      <c r="H8" s="43">
        <v>8.0500000000000007</v>
      </c>
      <c r="I8" s="43">
        <v>83.9</v>
      </c>
      <c r="J8" s="43">
        <v>74.099999999999994</v>
      </c>
      <c r="K8" s="43">
        <v>79.900000000000006</v>
      </c>
      <c r="L8" s="43">
        <v>72.599999999999994</v>
      </c>
      <c r="M8" s="43">
        <v>70.900000000000006</v>
      </c>
      <c r="N8" s="43">
        <v>78.3</v>
      </c>
      <c r="O8" s="43">
        <v>93.8</v>
      </c>
      <c r="P8" s="44"/>
      <c r="Q8" s="44"/>
      <c r="R8" s="45"/>
    </row>
    <row r="9" spans="3:18" ht="15.75" x14ac:dyDescent="0.25">
      <c r="C9" s="8"/>
      <c r="D9" s="46">
        <v>40878</v>
      </c>
      <c r="E9" s="47">
        <v>8.4</v>
      </c>
      <c r="F9" s="47">
        <v>10.6</v>
      </c>
      <c r="G9" s="47">
        <v>31.7</v>
      </c>
      <c r="H9" s="47">
        <v>12.5</v>
      </c>
      <c r="I9" s="47">
        <v>13.3</v>
      </c>
      <c r="J9" s="47">
        <v>87.6</v>
      </c>
      <c r="K9" s="47">
        <v>91.2</v>
      </c>
      <c r="L9" s="47">
        <v>95.1</v>
      </c>
      <c r="M9" s="47">
        <v>65.099999999999994</v>
      </c>
      <c r="N9" s="47">
        <v>78.8</v>
      </c>
      <c r="O9" s="47">
        <v>82.5</v>
      </c>
      <c r="P9" s="44"/>
      <c r="Q9" s="44"/>
      <c r="R9" s="45"/>
    </row>
    <row r="10" spans="3:18" x14ac:dyDescent="0.25">
      <c r="C10" s="12">
        <v>2012</v>
      </c>
      <c r="D10" s="9">
        <v>40940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4"/>
      <c r="R10" s="23"/>
    </row>
    <row r="11" spans="3:18" x14ac:dyDescent="0.25">
      <c r="C11" s="4"/>
      <c r="D11" s="9">
        <v>41061</v>
      </c>
      <c r="E11" s="48">
        <v>84.8</v>
      </c>
      <c r="F11" s="48">
        <v>81.95</v>
      </c>
      <c r="G11" s="48">
        <v>83.15</v>
      </c>
      <c r="H11" s="48">
        <v>79.650000000000006</v>
      </c>
      <c r="I11" s="48">
        <v>90.550000000000011</v>
      </c>
      <c r="J11" s="48">
        <v>83.5</v>
      </c>
      <c r="K11" s="48">
        <v>70.8</v>
      </c>
      <c r="L11" s="48">
        <v>69</v>
      </c>
      <c r="M11" s="48">
        <v>66.650000000000006</v>
      </c>
      <c r="N11" s="49"/>
      <c r="O11" s="48">
        <v>79.949999999999989</v>
      </c>
      <c r="P11" s="24"/>
      <c r="Q11" s="24"/>
      <c r="R11" s="23"/>
    </row>
    <row r="12" spans="3:18" x14ac:dyDescent="0.25">
      <c r="C12" s="4"/>
      <c r="D12" s="9">
        <v>41122</v>
      </c>
      <c r="E12" s="48">
        <v>85.3</v>
      </c>
      <c r="F12" s="48">
        <v>76.650000000000006</v>
      </c>
      <c r="G12" s="48">
        <v>78.050000000000011</v>
      </c>
      <c r="H12" s="48">
        <v>76.8</v>
      </c>
      <c r="I12" s="48">
        <v>76.55</v>
      </c>
      <c r="J12" s="48">
        <v>74.400000000000006</v>
      </c>
      <c r="K12" s="48">
        <v>69.05</v>
      </c>
      <c r="L12" s="48">
        <v>67.949999999999989</v>
      </c>
      <c r="M12" s="48">
        <v>68.5</v>
      </c>
      <c r="N12" s="48">
        <v>74.099999999999994</v>
      </c>
      <c r="O12" s="48">
        <v>76.599999999999994</v>
      </c>
      <c r="P12" s="24"/>
      <c r="Q12" s="24"/>
      <c r="R12" s="23"/>
    </row>
    <row r="13" spans="3:18" x14ac:dyDescent="0.25">
      <c r="C13" s="4"/>
      <c r="D13" s="9">
        <v>41183</v>
      </c>
      <c r="E13" s="48">
        <v>100.55000000000001</v>
      </c>
      <c r="F13" s="48">
        <v>92.15</v>
      </c>
      <c r="G13" s="48">
        <v>87.95</v>
      </c>
      <c r="H13" s="48">
        <v>86.95</v>
      </c>
      <c r="I13" s="48">
        <v>91.7</v>
      </c>
      <c r="J13" s="48">
        <v>84.35</v>
      </c>
      <c r="K13" s="48">
        <v>85.2</v>
      </c>
      <c r="L13" s="48">
        <v>78.2</v>
      </c>
      <c r="M13" s="48">
        <v>72.849999999999994</v>
      </c>
      <c r="N13" s="48">
        <v>86.2</v>
      </c>
      <c r="O13" s="48">
        <v>93.9</v>
      </c>
      <c r="P13" s="24"/>
      <c r="Q13" s="24"/>
      <c r="R13" s="23"/>
    </row>
    <row r="14" spans="3:18" x14ac:dyDescent="0.25">
      <c r="C14" s="4"/>
      <c r="D14" s="9">
        <v>41214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  <c r="Q14" s="24"/>
      <c r="R14" s="23"/>
    </row>
    <row r="15" spans="3:18" x14ac:dyDescent="0.25">
      <c r="C15" s="12">
        <v>2013</v>
      </c>
      <c r="D15" s="9">
        <v>41275</v>
      </c>
      <c r="E15" s="48">
        <v>89.3</v>
      </c>
      <c r="F15" s="48">
        <v>99.93</v>
      </c>
      <c r="G15" s="48">
        <v>93.16</v>
      </c>
      <c r="H15" s="48">
        <v>86.63</v>
      </c>
      <c r="I15" s="48">
        <v>93.73</v>
      </c>
      <c r="J15" s="48">
        <v>88.03</v>
      </c>
      <c r="K15" s="48">
        <v>79.97</v>
      </c>
      <c r="L15" s="48">
        <v>86</v>
      </c>
      <c r="M15" s="48">
        <v>54.63</v>
      </c>
      <c r="N15" s="48">
        <v>71.23</v>
      </c>
      <c r="O15" s="48">
        <v>79.63</v>
      </c>
      <c r="P15" s="24"/>
      <c r="Q15" s="24"/>
      <c r="R15" s="23"/>
    </row>
    <row r="16" spans="3:18" x14ac:dyDescent="0.25">
      <c r="C16" s="4"/>
      <c r="D16" s="9">
        <v>41334</v>
      </c>
      <c r="E16" s="48">
        <v>76.900000000000006</v>
      </c>
      <c r="F16" s="48">
        <v>97.5</v>
      </c>
      <c r="G16" s="48">
        <v>85</v>
      </c>
      <c r="H16" s="48">
        <v>84.45</v>
      </c>
      <c r="I16" s="48">
        <v>87</v>
      </c>
      <c r="J16" s="48">
        <v>86.5</v>
      </c>
      <c r="K16" s="48">
        <v>82</v>
      </c>
      <c r="L16" s="48">
        <v>87</v>
      </c>
      <c r="M16" s="48">
        <v>11.5</v>
      </c>
      <c r="N16" s="48">
        <v>69.75</v>
      </c>
      <c r="O16" s="48">
        <v>73</v>
      </c>
      <c r="P16" s="24"/>
      <c r="Q16" s="24"/>
      <c r="R16" s="23"/>
    </row>
    <row r="17" spans="3:18" x14ac:dyDescent="0.25">
      <c r="C17" s="4"/>
      <c r="D17" s="9">
        <v>41426</v>
      </c>
      <c r="E17" s="48">
        <v>85.9</v>
      </c>
      <c r="F17" s="48">
        <v>93.8</v>
      </c>
      <c r="G17" s="48">
        <v>90.25</v>
      </c>
      <c r="H17" s="48">
        <v>90.25</v>
      </c>
      <c r="I17" s="48">
        <v>89.5</v>
      </c>
      <c r="J17" s="48">
        <v>86.04</v>
      </c>
      <c r="K17" s="48">
        <v>78</v>
      </c>
      <c r="L17" s="48">
        <v>70.25</v>
      </c>
      <c r="M17" s="48">
        <v>81.150000000000006</v>
      </c>
      <c r="N17" s="48">
        <v>46.75</v>
      </c>
      <c r="O17" s="48">
        <v>76.099999999999994</v>
      </c>
      <c r="P17" s="24"/>
      <c r="Q17" s="24"/>
      <c r="R17" s="23"/>
    </row>
    <row r="18" spans="3:18" x14ac:dyDescent="0.25">
      <c r="C18" s="4"/>
      <c r="D18" s="9">
        <v>41548</v>
      </c>
      <c r="E18" s="48">
        <v>88.87</v>
      </c>
      <c r="F18" s="48">
        <v>95.7</v>
      </c>
      <c r="G18" s="48">
        <v>83.25</v>
      </c>
      <c r="H18" s="48">
        <v>78.97</v>
      </c>
      <c r="I18" s="48">
        <v>82.3</v>
      </c>
      <c r="J18" s="48">
        <v>72.37</v>
      </c>
      <c r="K18" s="48">
        <v>73.47</v>
      </c>
      <c r="L18" s="48">
        <v>68.7</v>
      </c>
      <c r="M18" s="48">
        <v>67.599999999999994</v>
      </c>
      <c r="N18" s="48">
        <v>78.900000000000006</v>
      </c>
      <c r="O18" s="48">
        <v>92.67</v>
      </c>
      <c r="P18" s="24"/>
      <c r="Q18" s="24"/>
      <c r="R18" s="23"/>
    </row>
    <row r="19" spans="3:18" x14ac:dyDescent="0.25">
      <c r="C19" s="4"/>
      <c r="D19" s="9">
        <v>41579</v>
      </c>
      <c r="E19" s="50">
        <v>97.3</v>
      </c>
      <c r="F19" s="50">
        <v>99.33</v>
      </c>
      <c r="G19" s="50">
        <v>60.23</v>
      </c>
      <c r="H19" s="50">
        <v>78.760000000000005</v>
      </c>
      <c r="I19" s="50">
        <v>96.1</v>
      </c>
      <c r="J19" s="50">
        <v>115.87</v>
      </c>
      <c r="K19" s="50">
        <v>101.1</v>
      </c>
      <c r="L19" s="50">
        <v>101.4</v>
      </c>
      <c r="M19" s="50">
        <v>67.900000000000006</v>
      </c>
      <c r="N19" s="50">
        <v>71.099999999999994</v>
      </c>
      <c r="O19" s="50">
        <v>74.599999999999994</v>
      </c>
      <c r="P19" s="24"/>
      <c r="Q19" s="24"/>
      <c r="R19" s="23"/>
    </row>
    <row r="20" spans="3:18" x14ac:dyDescent="0.25">
      <c r="C20" s="12">
        <v>2014</v>
      </c>
      <c r="D20" s="9">
        <v>41640</v>
      </c>
      <c r="E20" s="48">
        <v>85.13</v>
      </c>
      <c r="F20" s="49"/>
      <c r="G20" s="48">
        <v>85.1</v>
      </c>
      <c r="H20" s="48">
        <v>84.67</v>
      </c>
      <c r="I20" s="48">
        <v>79.930000000000007</v>
      </c>
      <c r="J20" s="48">
        <v>154.80000000000001</v>
      </c>
      <c r="K20" s="48">
        <v>114</v>
      </c>
      <c r="L20" s="48">
        <v>98.15</v>
      </c>
      <c r="M20" s="48">
        <v>159.63</v>
      </c>
      <c r="N20" s="48">
        <v>75.67</v>
      </c>
      <c r="O20" s="48">
        <v>79.83</v>
      </c>
      <c r="P20" s="24"/>
      <c r="Q20" s="24"/>
      <c r="R20" s="23"/>
    </row>
    <row r="21" spans="3:18" x14ac:dyDescent="0.25">
      <c r="C21" s="4"/>
      <c r="D21" s="9">
        <v>41730</v>
      </c>
      <c r="E21" s="48">
        <v>101.6</v>
      </c>
      <c r="F21" s="48">
        <v>90.07</v>
      </c>
      <c r="G21" s="48">
        <v>102.53</v>
      </c>
      <c r="H21" s="48">
        <v>93</v>
      </c>
      <c r="I21" s="48">
        <v>85.63</v>
      </c>
      <c r="J21" s="48">
        <v>87.7</v>
      </c>
      <c r="K21" s="48">
        <v>83.43</v>
      </c>
      <c r="L21" s="48">
        <v>69.47</v>
      </c>
      <c r="M21" s="48">
        <v>17.47</v>
      </c>
      <c r="N21" s="48">
        <v>75.67</v>
      </c>
      <c r="O21" s="48">
        <v>101.2</v>
      </c>
      <c r="P21" s="24"/>
      <c r="Q21" s="24"/>
      <c r="R21" s="23"/>
    </row>
    <row r="22" spans="3:18" x14ac:dyDescent="0.25">
      <c r="C22" s="4"/>
      <c r="D22" s="9">
        <v>41852</v>
      </c>
      <c r="E22" s="48">
        <v>79.97</v>
      </c>
      <c r="F22" s="48">
        <v>78.2</v>
      </c>
      <c r="G22" s="48">
        <v>51.87</v>
      </c>
      <c r="H22" s="48">
        <v>76.900000000000006</v>
      </c>
      <c r="I22" s="48">
        <v>78.53</v>
      </c>
      <c r="J22" s="48">
        <v>81.93</v>
      </c>
      <c r="K22" s="48">
        <v>65.27</v>
      </c>
      <c r="L22" s="48">
        <v>75.67</v>
      </c>
      <c r="M22" s="48">
        <v>37.270000000000003</v>
      </c>
      <c r="N22" s="48">
        <v>72.13</v>
      </c>
      <c r="O22" s="48">
        <v>112.87</v>
      </c>
      <c r="P22" s="24"/>
      <c r="Q22" s="24"/>
      <c r="R22" s="23"/>
    </row>
    <row r="23" spans="3:18" x14ac:dyDescent="0.25">
      <c r="C23" s="4"/>
      <c r="D23" s="9">
        <v>41883</v>
      </c>
      <c r="E23" s="48">
        <v>88.03</v>
      </c>
      <c r="F23" s="48">
        <v>76.67</v>
      </c>
      <c r="G23" s="48">
        <v>82.23</v>
      </c>
      <c r="H23" s="48">
        <v>76.474999999999994</v>
      </c>
      <c r="I23" s="48">
        <v>80.63</v>
      </c>
      <c r="J23" s="48">
        <v>73.133333333333326</v>
      </c>
      <c r="K23" s="48">
        <v>74.8</v>
      </c>
      <c r="L23" s="48">
        <v>70.533333333333331</v>
      </c>
      <c r="M23" s="48">
        <v>62.15</v>
      </c>
      <c r="N23" s="48">
        <v>93.5</v>
      </c>
      <c r="O23" s="48">
        <v>74.47</v>
      </c>
      <c r="P23" s="24"/>
      <c r="Q23" s="24"/>
      <c r="R23" s="23"/>
    </row>
    <row r="24" spans="3:18" x14ac:dyDescent="0.25">
      <c r="C24" s="4"/>
      <c r="D24" s="9">
        <v>41944</v>
      </c>
      <c r="E24" s="50">
        <v>84.2</v>
      </c>
      <c r="F24" s="50">
        <v>84.13</v>
      </c>
      <c r="G24" s="50">
        <v>89.67</v>
      </c>
      <c r="H24" s="50">
        <v>78.63</v>
      </c>
      <c r="I24" s="50">
        <v>82.13</v>
      </c>
      <c r="J24" s="50">
        <v>75.13</v>
      </c>
      <c r="K24" s="50">
        <v>74.67</v>
      </c>
      <c r="L24" s="50">
        <v>68.2</v>
      </c>
      <c r="M24" s="50">
        <v>64.17</v>
      </c>
      <c r="N24" s="50">
        <v>78.97</v>
      </c>
      <c r="O24" s="50">
        <v>78.73</v>
      </c>
      <c r="P24" s="24"/>
      <c r="Q24" s="24"/>
      <c r="R24" s="23"/>
    </row>
    <row r="25" spans="3:18" x14ac:dyDescent="0.25">
      <c r="C25" s="12">
        <v>2015</v>
      </c>
      <c r="D25" s="9">
        <v>42036</v>
      </c>
      <c r="E25" s="48">
        <v>90.73</v>
      </c>
      <c r="F25" s="48">
        <v>92.3</v>
      </c>
      <c r="G25" s="48">
        <v>77.400000000000006</v>
      </c>
      <c r="H25" s="48">
        <v>76.47</v>
      </c>
      <c r="I25" s="48">
        <v>80.83</v>
      </c>
      <c r="J25" s="48">
        <v>96.73</v>
      </c>
      <c r="K25" s="48">
        <v>82.3</v>
      </c>
      <c r="L25" s="48">
        <v>76.8</v>
      </c>
      <c r="M25" s="48">
        <v>79.900000000000006</v>
      </c>
      <c r="N25" s="48">
        <v>87.67</v>
      </c>
      <c r="O25" s="48">
        <v>104.87</v>
      </c>
      <c r="P25" s="24"/>
      <c r="Q25" s="24"/>
      <c r="R25" s="23"/>
    </row>
    <row r="26" spans="3:18" x14ac:dyDescent="0.25">
      <c r="C26" s="4"/>
      <c r="D26" s="9">
        <v>42156</v>
      </c>
      <c r="E26" s="48">
        <v>86.23</v>
      </c>
      <c r="F26" s="48">
        <v>96.83</v>
      </c>
      <c r="G26" s="48">
        <v>77.8</v>
      </c>
      <c r="H26" s="48">
        <v>93.97</v>
      </c>
      <c r="I26" s="48">
        <v>97.67</v>
      </c>
      <c r="J26" s="48">
        <v>96</v>
      </c>
      <c r="K26" s="48">
        <v>76.87</v>
      </c>
      <c r="L26" s="48">
        <v>80.27</v>
      </c>
      <c r="M26" s="48">
        <v>87.33</v>
      </c>
      <c r="N26" s="48">
        <v>93.77</v>
      </c>
      <c r="O26" s="48">
        <v>82.03</v>
      </c>
      <c r="P26" s="24"/>
      <c r="Q26" s="24"/>
      <c r="R26" s="23"/>
    </row>
    <row r="27" spans="3:18" x14ac:dyDescent="0.25">
      <c r="C27" s="4"/>
      <c r="D27" s="9">
        <v>42248</v>
      </c>
      <c r="E27" s="48">
        <v>92.43</v>
      </c>
      <c r="F27" s="48">
        <v>92.97</v>
      </c>
      <c r="G27" s="48">
        <v>89.43</v>
      </c>
      <c r="H27" s="48">
        <v>84.57</v>
      </c>
      <c r="I27" s="48">
        <v>90.57</v>
      </c>
      <c r="J27" s="48">
        <v>99.27</v>
      </c>
      <c r="K27" s="48">
        <v>87.07</v>
      </c>
      <c r="L27" s="48">
        <v>67.760000000000005</v>
      </c>
      <c r="M27" s="48">
        <v>76.069999999999993</v>
      </c>
      <c r="N27" s="48">
        <v>87.8</v>
      </c>
      <c r="O27" s="48">
        <v>77.63</v>
      </c>
      <c r="P27" s="24"/>
      <c r="Q27" s="24"/>
      <c r="R27" s="23"/>
    </row>
    <row r="28" spans="3:18" x14ac:dyDescent="0.25">
      <c r="C28" s="12">
        <v>2016</v>
      </c>
      <c r="D28" s="9">
        <v>42401</v>
      </c>
      <c r="E28" s="48">
        <v>81.86666666666666</v>
      </c>
      <c r="F28" s="48">
        <v>68.533333333333346</v>
      </c>
      <c r="G28" s="49"/>
      <c r="H28" s="48">
        <v>58.833333333333336</v>
      </c>
      <c r="I28" s="48">
        <v>87.233333333333334</v>
      </c>
      <c r="J28" s="48">
        <v>66.333333333333343</v>
      </c>
      <c r="K28" s="48">
        <v>73.2</v>
      </c>
      <c r="L28" s="49"/>
      <c r="M28" s="48">
        <v>79.696666666666673</v>
      </c>
      <c r="N28" s="48">
        <v>70.36666666666666</v>
      </c>
      <c r="O28" s="48">
        <v>69.433333333333337</v>
      </c>
      <c r="P28" s="51"/>
      <c r="Q28" s="18">
        <v>76.933333333333337</v>
      </c>
      <c r="R28" s="52">
        <v>24.23</v>
      </c>
    </row>
    <row r="29" spans="3:18" x14ac:dyDescent="0.25">
      <c r="C29" s="4"/>
      <c r="D29" s="9">
        <v>42491</v>
      </c>
      <c r="E29" s="48">
        <v>86.5</v>
      </c>
      <c r="F29" s="48">
        <v>84.866666666666674</v>
      </c>
      <c r="G29" s="48">
        <v>88.600000000000009</v>
      </c>
      <c r="H29" s="48">
        <v>93.066666666666663</v>
      </c>
      <c r="I29" s="48">
        <v>93.7</v>
      </c>
      <c r="J29" s="48">
        <v>51.733333333333341</v>
      </c>
      <c r="K29" s="48">
        <v>81.233333333333334</v>
      </c>
      <c r="L29" s="48">
        <v>79.319999999999993</v>
      </c>
      <c r="M29" s="48">
        <v>30.666666666666668</v>
      </c>
      <c r="N29" s="48">
        <v>92.5</v>
      </c>
      <c r="O29" s="48">
        <v>63.4</v>
      </c>
      <c r="P29" s="18">
        <v>54.5</v>
      </c>
      <c r="Q29" s="18">
        <v>48.033333333333339</v>
      </c>
      <c r="R29" s="18">
        <v>67.5</v>
      </c>
    </row>
    <row r="30" spans="3:18" x14ac:dyDescent="0.25">
      <c r="C30" s="4"/>
      <c r="D30" s="9">
        <v>42583</v>
      </c>
      <c r="E30" s="48">
        <v>97.8</v>
      </c>
      <c r="F30" s="48">
        <v>83.933333333333337</v>
      </c>
      <c r="G30" s="48">
        <v>95</v>
      </c>
      <c r="H30" s="48">
        <v>87.166666666666671</v>
      </c>
      <c r="I30" s="48">
        <v>82.333333333333329</v>
      </c>
      <c r="J30" s="48">
        <v>93.233333333333348</v>
      </c>
      <c r="K30" s="48">
        <v>93.333333333333329</v>
      </c>
      <c r="L30" s="48">
        <v>91.966666666666654</v>
      </c>
      <c r="M30" s="48">
        <v>46.9</v>
      </c>
      <c r="N30" s="48">
        <v>84.066666666666663</v>
      </c>
      <c r="O30" s="48">
        <v>98.733333333333334</v>
      </c>
      <c r="P30" s="18">
        <v>72.17</v>
      </c>
      <c r="Q30" s="18">
        <v>53.669999999999995</v>
      </c>
      <c r="R30" s="18">
        <v>97.46</v>
      </c>
    </row>
    <row r="31" spans="3:18" x14ac:dyDescent="0.25">
      <c r="C31" s="12">
        <v>2017</v>
      </c>
      <c r="D31" s="9">
        <v>42736</v>
      </c>
      <c r="E31" s="48">
        <v>86.233333333333334</v>
      </c>
      <c r="F31" s="48">
        <v>86.466666666666654</v>
      </c>
      <c r="G31" s="48">
        <v>78.733333333333334</v>
      </c>
      <c r="H31" s="48">
        <v>62.866666666666674</v>
      </c>
      <c r="I31" s="48">
        <v>80.633333333333326</v>
      </c>
      <c r="J31" s="48">
        <v>73.233333333333334</v>
      </c>
      <c r="K31" s="48">
        <v>86.533332999999999</v>
      </c>
      <c r="L31" s="48">
        <v>80.499999999999986</v>
      </c>
      <c r="M31" s="48">
        <v>29.5</v>
      </c>
      <c r="N31" s="48">
        <v>78.433333333333337</v>
      </c>
      <c r="O31" s="48">
        <v>76.5</v>
      </c>
      <c r="P31" s="51"/>
      <c r="Q31" s="51"/>
      <c r="R31" s="18">
        <v>81.67</v>
      </c>
    </row>
    <row r="32" spans="3:18" x14ac:dyDescent="0.25">
      <c r="C32" s="4"/>
      <c r="D32" s="9">
        <v>42826</v>
      </c>
      <c r="E32" s="48">
        <v>81.93</v>
      </c>
      <c r="F32" s="48">
        <v>80.83</v>
      </c>
      <c r="G32" s="48">
        <v>81.430000000000007</v>
      </c>
      <c r="H32" s="48">
        <v>94</v>
      </c>
      <c r="I32" s="48">
        <v>84.9</v>
      </c>
      <c r="J32" s="48">
        <v>69.67</v>
      </c>
      <c r="K32" s="48">
        <v>72.930000000000007</v>
      </c>
      <c r="L32" s="48">
        <v>77.33</v>
      </c>
      <c r="M32" s="48">
        <v>19.43</v>
      </c>
      <c r="N32" s="48">
        <v>89.23</v>
      </c>
      <c r="O32" s="48">
        <v>91.53</v>
      </c>
      <c r="P32" s="18">
        <v>80.400000000000006</v>
      </c>
      <c r="Q32" s="18">
        <v>29.6</v>
      </c>
      <c r="R32" s="18">
        <v>99.5</v>
      </c>
    </row>
    <row r="33" spans="3:18" x14ac:dyDescent="0.25">
      <c r="C33" s="4"/>
      <c r="D33" s="9">
        <v>42948</v>
      </c>
      <c r="E33" s="48">
        <v>87.69</v>
      </c>
      <c r="F33" s="48">
        <v>79.59</v>
      </c>
      <c r="G33" s="48">
        <v>74.97</v>
      </c>
      <c r="H33" s="48">
        <v>80.290000000000006</v>
      </c>
      <c r="I33" s="48">
        <v>79.14</v>
      </c>
      <c r="J33" s="48">
        <v>83.19</v>
      </c>
      <c r="K33" s="48">
        <v>77.47</v>
      </c>
      <c r="L33" s="48">
        <v>78.53</v>
      </c>
      <c r="M33" s="48">
        <v>50.89</v>
      </c>
      <c r="N33" s="48">
        <v>76.77</v>
      </c>
      <c r="O33" s="48">
        <v>84.8</v>
      </c>
      <c r="P33" s="18">
        <v>72.17</v>
      </c>
      <c r="Q33" s="18">
        <v>66.2</v>
      </c>
      <c r="R33" s="18">
        <v>85.88</v>
      </c>
    </row>
    <row r="34" spans="3:18" x14ac:dyDescent="0.25">
      <c r="C34" s="12">
        <v>2018</v>
      </c>
      <c r="D34" s="9">
        <v>43101</v>
      </c>
      <c r="E34" s="48">
        <v>91.2</v>
      </c>
      <c r="F34" s="48">
        <v>96.7</v>
      </c>
      <c r="G34" s="48">
        <v>97.5</v>
      </c>
      <c r="H34" s="48">
        <v>88.166666666666671</v>
      </c>
      <c r="I34" s="48">
        <v>98</v>
      </c>
      <c r="J34" s="48">
        <v>80.7</v>
      </c>
      <c r="K34" s="48">
        <v>94.166666666666671</v>
      </c>
      <c r="L34" s="48">
        <v>64.266666666666666</v>
      </c>
      <c r="M34" s="48">
        <v>74.333333333333329</v>
      </c>
      <c r="N34" s="48">
        <v>96.7</v>
      </c>
      <c r="O34" s="48">
        <v>97.566666666666663</v>
      </c>
      <c r="P34" s="53">
        <v>62.566666666666663</v>
      </c>
      <c r="Q34" s="53">
        <v>94.433333333333337</v>
      </c>
      <c r="R34" s="53">
        <v>89.133333333333326</v>
      </c>
    </row>
    <row r="35" spans="3:18" x14ac:dyDescent="0.25">
      <c r="C35" s="4"/>
      <c r="D35" s="9">
        <v>43252</v>
      </c>
      <c r="E35" s="48">
        <v>96.6</v>
      </c>
      <c r="F35" s="48">
        <v>88.63</v>
      </c>
      <c r="G35" s="48">
        <v>128.27000000000001</v>
      </c>
      <c r="H35" s="48">
        <v>82.37</v>
      </c>
      <c r="I35" s="48">
        <v>110.13</v>
      </c>
      <c r="J35" s="48">
        <v>103.07</v>
      </c>
      <c r="K35" s="48">
        <v>94.07</v>
      </c>
      <c r="L35" s="48">
        <v>115.67</v>
      </c>
      <c r="M35" s="48">
        <v>53.13</v>
      </c>
      <c r="N35" s="48">
        <v>119.13</v>
      </c>
      <c r="O35" s="48">
        <v>123.7</v>
      </c>
      <c r="P35" s="18">
        <v>140.47</v>
      </c>
      <c r="Q35" s="18">
        <v>80.23</v>
      </c>
      <c r="R35" s="53">
        <v>108.57</v>
      </c>
    </row>
    <row r="36" spans="3:18" x14ac:dyDescent="0.25">
      <c r="C36" s="4"/>
      <c r="D36" s="9">
        <v>43313</v>
      </c>
      <c r="E36" s="48">
        <v>90.5</v>
      </c>
      <c r="F36" s="48">
        <v>93</v>
      </c>
      <c r="G36" s="48">
        <v>77.733333333333334</v>
      </c>
      <c r="H36" s="48">
        <v>73.966666666666654</v>
      </c>
      <c r="I36" s="48">
        <v>82.766666666666666</v>
      </c>
      <c r="J36" s="48">
        <v>77.666666666666671</v>
      </c>
      <c r="K36" s="48">
        <v>67.166666666666671</v>
      </c>
      <c r="L36" s="48">
        <v>63.466666666666669</v>
      </c>
      <c r="M36" s="48">
        <v>84.8</v>
      </c>
      <c r="N36" s="48">
        <v>83.866666666666674</v>
      </c>
      <c r="O36" s="48">
        <v>94.2</v>
      </c>
      <c r="P36" s="18">
        <v>97.033333333333346</v>
      </c>
      <c r="Q36" s="18">
        <v>37.6</v>
      </c>
      <c r="R36" s="53">
        <v>85.63</v>
      </c>
    </row>
    <row r="37" spans="3:18" x14ac:dyDescent="0.25">
      <c r="C37" s="12">
        <v>2019</v>
      </c>
      <c r="D37" s="9">
        <v>43466</v>
      </c>
      <c r="E37" s="48">
        <v>53.581657800000002</v>
      </c>
      <c r="F37" s="48">
        <v>70.659116400000002</v>
      </c>
      <c r="G37" s="48">
        <v>68.757867000000005</v>
      </c>
      <c r="H37" s="48">
        <v>155.0487</v>
      </c>
      <c r="I37" s="48">
        <v>80.218091000000001</v>
      </c>
      <c r="J37" s="48">
        <v>64.362358200000003</v>
      </c>
      <c r="K37" s="48">
        <v>47.613017940000006</v>
      </c>
      <c r="L37" s="48">
        <v>63.3116652</v>
      </c>
      <c r="M37" s="48">
        <v>35.2319034</v>
      </c>
      <c r="N37" s="48">
        <v>55.875142500000003</v>
      </c>
      <c r="O37" s="48">
        <v>58.471213619999993</v>
      </c>
      <c r="P37" s="18">
        <v>63.089557200000009</v>
      </c>
      <c r="Q37" s="18">
        <v>69.018995000000004</v>
      </c>
      <c r="R37" s="18">
        <v>75.621433979999992</v>
      </c>
    </row>
    <row r="38" spans="3:18" x14ac:dyDescent="0.25">
      <c r="C38" s="4"/>
      <c r="D38" s="9">
        <v>43617</v>
      </c>
      <c r="E38" s="48">
        <v>105.16666666666667</v>
      </c>
      <c r="F38" s="48">
        <v>112.26666666666665</v>
      </c>
      <c r="G38" s="48">
        <v>98.100000000000009</v>
      </c>
      <c r="H38" s="48">
        <v>96.333333333333329</v>
      </c>
      <c r="I38" s="48">
        <v>148.69999999999999</v>
      </c>
      <c r="J38" s="48">
        <v>84.133333333333326</v>
      </c>
      <c r="K38" s="51"/>
      <c r="L38" s="48">
        <v>98.366666666666674</v>
      </c>
      <c r="M38" s="48">
        <v>20.966666666666669</v>
      </c>
      <c r="N38" s="48">
        <v>93.533333333333346</v>
      </c>
      <c r="O38" s="48">
        <v>104.23333333333333</v>
      </c>
      <c r="P38" s="18">
        <v>105.26666666666667</v>
      </c>
      <c r="Q38" s="18">
        <v>28.3</v>
      </c>
      <c r="R38" s="23"/>
    </row>
    <row r="39" spans="3:18" x14ac:dyDescent="0.25">
      <c r="C39" s="4"/>
      <c r="D39" s="9">
        <v>43678</v>
      </c>
      <c r="E39" s="48">
        <v>93.566666666666663</v>
      </c>
      <c r="F39" s="48">
        <v>106.26666666666667</v>
      </c>
      <c r="G39" s="48">
        <v>94.666666666666671</v>
      </c>
      <c r="H39" s="48">
        <v>82.5</v>
      </c>
      <c r="I39" s="48">
        <v>111.73333333333333</v>
      </c>
      <c r="J39" s="48">
        <v>79.033333333333331</v>
      </c>
      <c r="K39" s="48">
        <v>89.266666666666666</v>
      </c>
      <c r="L39" s="48">
        <v>108.23333333333333</v>
      </c>
      <c r="M39" s="48">
        <v>114.71954291111112</v>
      </c>
      <c r="N39" s="48">
        <v>95.3</v>
      </c>
      <c r="O39" s="48">
        <v>112.56666666666668</v>
      </c>
      <c r="P39" s="18">
        <v>118.93333333333334</v>
      </c>
      <c r="Q39" s="51"/>
      <c r="R39" s="51"/>
    </row>
    <row r="40" spans="3:18" x14ac:dyDescent="0.25">
      <c r="C40" s="12">
        <v>2021</v>
      </c>
      <c r="D40" s="9">
        <v>44378</v>
      </c>
      <c r="E40" s="48">
        <v>87.066666670000004</v>
      </c>
      <c r="F40" s="48">
        <v>102.66666669999999</v>
      </c>
      <c r="G40" s="48">
        <v>92.366666670000001</v>
      </c>
      <c r="H40" s="48">
        <v>86</v>
      </c>
      <c r="I40" s="48">
        <v>101.83333330000001</v>
      </c>
      <c r="J40" s="48">
        <v>98.966666669999995</v>
      </c>
      <c r="K40" s="48">
        <v>87.566666670000004</v>
      </c>
      <c r="L40" s="48">
        <v>89.566666670000004</v>
      </c>
      <c r="M40" s="48">
        <v>75.266666670000006</v>
      </c>
      <c r="N40" s="48">
        <v>95.466666669999995</v>
      </c>
      <c r="O40" s="48">
        <v>84.866666670000001</v>
      </c>
      <c r="P40" s="18">
        <v>80.633333329999999</v>
      </c>
      <c r="Q40" s="18">
        <v>13.366666670000001</v>
      </c>
      <c r="R40" s="53">
        <v>95.97</v>
      </c>
    </row>
    <row r="41" spans="3:18" x14ac:dyDescent="0.25">
      <c r="C41" s="4"/>
      <c r="D41" s="9">
        <v>44409</v>
      </c>
      <c r="E41" s="48">
        <v>96.699999999999989</v>
      </c>
      <c r="F41" s="48">
        <v>93.533333333333346</v>
      </c>
      <c r="G41" s="48">
        <v>93.533333333333346</v>
      </c>
      <c r="H41" s="48">
        <v>104.56666666666666</v>
      </c>
      <c r="I41" s="48">
        <v>103.53333333333335</v>
      </c>
      <c r="J41" s="48">
        <v>81.233333333333334</v>
      </c>
      <c r="K41" s="48">
        <v>84.433333333333323</v>
      </c>
      <c r="L41" s="48">
        <v>76.7</v>
      </c>
      <c r="M41" s="48">
        <v>58.800000000000004</v>
      </c>
      <c r="N41" s="48">
        <v>85</v>
      </c>
      <c r="O41" s="48">
        <v>90.800000000000011</v>
      </c>
      <c r="P41" s="18">
        <v>87.666666666666671</v>
      </c>
      <c r="Q41" s="18">
        <v>31.5</v>
      </c>
      <c r="R41" s="52">
        <v>88.53</v>
      </c>
    </row>
    <row r="42" spans="3:18" x14ac:dyDescent="0.25">
      <c r="C42" s="4"/>
      <c r="D42" s="9">
        <v>44440</v>
      </c>
      <c r="E42" s="48">
        <v>99.53</v>
      </c>
      <c r="F42" s="48">
        <v>84.2</v>
      </c>
      <c r="G42" s="48">
        <v>89.07</v>
      </c>
      <c r="H42" s="48">
        <v>84.53</v>
      </c>
      <c r="I42" s="48">
        <v>79.53</v>
      </c>
      <c r="J42" s="48">
        <v>89.63</v>
      </c>
      <c r="K42" s="48">
        <v>76.33</v>
      </c>
      <c r="L42" s="48">
        <v>63.07</v>
      </c>
      <c r="M42" s="48">
        <v>66.33</v>
      </c>
      <c r="N42" s="48">
        <v>74.3</v>
      </c>
      <c r="O42" s="48">
        <v>87.96</v>
      </c>
      <c r="P42" s="18">
        <v>85.73</v>
      </c>
      <c r="Q42" s="18">
        <v>31.06</v>
      </c>
      <c r="R42" s="54"/>
    </row>
    <row r="43" spans="3:18" x14ac:dyDescent="0.25">
      <c r="C43" s="4"/>
      <c r="D43" s="9">
        <v>44470</v>
      </c>
      <c r="E43" s="48">
        <v>103.77</v>
      </c>
      <c r="F43" s="48">
        <v>100</v>
      </c>
      <c r="G43" s="48">
        <v>94.1</v>
      </c>
      <c r="H43" s="48">
        <v>96.93</v>
      </c>
      <c r="I43" s="48">
        <v>97.47</v>
      </c>
      <c r="J43" s="48">
        <v>87.47</v>
      </c>
      <c r="K43" s="48">
        <v>92.4</v>
      </c>
      <c r="L43" s="48">
        <v>78.569999999999993</v>
      </c>
      <c r="M43" s="48">
        <v>86.4</v>
      </c>
      <c r="N43" s="48">
        <v>98.07</v>
      </c>
      <c r="O43" s="48">
        <v>101.33</v>
      </c>
      <c r="P43" s="18">
        <v>93.76</v>
      </c>
      <c r="Q43" s="18">
        <v>43.93</v>
      </c>
      <c r="R43" s="54"/>
    </row>
    <row r="44" spans="3:18" x14ac:dyDescent="0.25">
      <c r="C44" s="12">
        <v>2022</v>
      </c>
      <c r="D44" s="9">
        <v>44562</v>
      </c>
      <c r="E44" s="48">
        <v>104.7</v>
      </c>
      <c r="F44" s="48">
        <v>100</v>
      </c>
      <c r="G44" s="48">
        <v>97.37</v>
      </c>
      <c r="H44" s="48">
        <v>92.7</v>
      </c>
      <c r="I44" s="48">
        <v>100.67</v>
      </c>
      <c r="J44" s="48">
        <v>89.47</v>
      </c>
      <c r="K44" s="48">
        <v>88.66</v>
      </c>
      <c r="L44" s="48">
        <v>93.4</v>
      </c>
      <c r="M44" s="48">
        <v>85.4</v>
      </c>
      <c r="N44" s="48">
        <v>85.4</v>
      </c>
      <c r="O44" s="48">
        <v>93.83</v>
      </c>
      <c r="P44" s="18">
        <v>95.2</v>
      </c>
      <c r="Q44" s="18">
        <v>53.1</v>
      </c>
      <c r="R44" s="54"/>
    </row>
    <row r="45" spans="3:18" x14ac:dyDescent="0.25">
      <c r="C45" s="4"/>
      <c r="D45" s="9">
        <v>44621</v>
      </c>
      <c r="E45" s="48">
        <v>100.13</v>
      </c>
      <c r="F45" s="48">
        <v>96.35</v>
      </c>
      <c r="G45" s="48">
        <v>96.23</v>
      </c>
      <c r="H45" s="48">
        <v>90.67</v>
      </c>
      <c r="I45" s="48">
        <v>93.83</v>
      </c>
      <c r="J45" s="48">
        <v>90.07</v>
      </c>
      <c r="K45" s="48">
        <v>84.43</v>
      </c>
      <c r="L45" s="48">
        <v>88.33</v>
      </c>
      <c r="M45" s="48">
        <v>41.53</v>
      </c>
      <c r="N45" s="48">
        <v>91.1</v>
      </c>
      <c r="O45" s="48">
        <v>94.53</v>
      </c>
      <c r="P45" s="18">
        <v>97.7</v>
      </c>
      <c r="Q45" s="18">
        <v>55.1</v>
      </c>
      <c r="R45" s="54"/>
    </row>
    <row r="46" spans="3:18" x14ac:dyDescent="0.25">
      <c r="C46" s="4"/>
      <c r="D46" s="9">
        <v>44713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1"/>
      <c r="Q46" s="21"/>
      <c r="R46" s="52"/>
    </row>
    <row r="47" spans="3:18" x14ac:dyDescent="0.25">
      <c r="C47" s="1"/>
      <c r="D47" s="16" t="s">
        <v>16</v>
      </c>
      <c r="E47" s="55">
        <f>AVERAGE(E10:E46)</f>
        <v>90.052107582450972</v>
      </c>
      <c r="F47" s="55">
        <f t="shared" ref="F47:Q47" si="0">AVERAGE(F10:F46)</f>
        <v>90.20219544747475</v>
      </c>
      <c r="G47" s="55">
        <f t="shared" si="0"/>
        <v>86.77276364656565</v>
      </c>
      <c r="H47" s="55">
        <f t="shared" si="0"/>
        <v>86.386775490196072</v>
      </c>
      <c r="I47" s="55">
        <f t="shared" si="0"/>
        <v>91.167786989215671</v>
      </c>
      <c r="J47" s="55">
        <f t="shared" si="0"/>
        <v>85.851539947156851</v>
      </c>
      <c r="K47" s="55">
        <f t="shared" si="0"/>
        <v>81.478879321515151</v>
      </c>
      <c r="L47" s="55">
        <f t="shared" si="0"/>
        <v>80.180353491010095</v>
      </c>
      <c r="M47" s="55">
        <f t="shared" si="0"/>
        <v>62.610630773954263</v>
      </c>
      <c r="N47" s="55">
        <f t="shared" si="0"/>
        <v>82.676317449595984</v>
      </c>
      <c r="O47" s="55">
        <f t="shared" si="0"/>
        <v>87.83915334186274</v>
      </c>
      <c r="P47" s="55">
        <f t="shared" si="0"/>
        <v>87.955597324791668</v>
      </c>
      <c r="Q47" s="55">
        <f t="shared" si="0"/>
        <v>50.754728854374996</v>
      </c>
      <c r="R47" s="1"/>
    </row>
    <row r="50" spans="3:7" x14ac:dyDescent="0.25">
      <c r="D50" s="78"/>
      <c r="E50" s="78"/>
      <c r="F50" s="78"/>
      <c r="G50" s="78"/>
    </row>
    <row r="51" spans="3:7" x14ac:dyDescent="0.25">
      <c r="C51" s="28"/>
      <c r="D51" s="78" t="s">
        <v>18</v>
      </c>
      <c r="E51" s="78"/>
      <c r="F51" s="78"/>
    </row>
  </sheetData>
  <mergeCells count="2">
    <mergeCell ref="D50:G50"/>
    <mergeCell ref="D51:F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62"/>
  <sheetViews>
    <sheetView workbookViewId="0">
      <selection activeCell="B6" sqref="B6"/>
    </sheetView>
  </sheetViews>
  <sheetFormatPr baseColWidth="10" defaultColWidth="11.42578125" defaultRowHeight="15" x14ac:dyDescent="0.25"/>
  <cols>
    <col min="14" max="14" width="15.7109375" customWidth="1"/>
    <col min="15" max="15" width="14" customWidth="1"/>
    <col min="18" max="18" width="18.85546875" customWidth="1"/>
  </cols>
  <sheetData>
    <row r="3" spans="3:18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3:18" ht="15.75" x14ac:dyDescent="0.25">
      <c r="C4" s="2"/>
      <c r="D4" s="2"/>
      <c r="E4" s="2"/>
      <c r="F4" s="2"/>
      <c r="G4" s="2"/>
      <c r="H4" s="2"/>
      <c r="I4" s="2"/>
      <c r="J4" s="3" t="s">
        <v>22</v>
      </c>
      <c r="K4" s="2"/>
      <c r="L4" s="2"/>
      <c r="M4" s="2"/>
      <c r="N4" s="2"/>
      <c r="O4" s="2"/>
      <c r="P4" s="2"/>
      <c r="Q4" s="2"/>
      <c r="R4" s="2"/>
    </row>
    <row r="5" spans="3:18" ht="15.75" x14ac:dyDescent="0.25">
      <c r="C5" s="2"/>
      <c r="D5" s="2"/>
      <c r="E5" s="2"/>
      <c r="F5" s="2"/>
      <c r="G5" s="2"/>
      <c r="H5" s="2"/>
      <c r="I5" s="2"/>
      <c r="J5" s="3"/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4"/>
      <c r="D6" s="5"/>
      <c r="E6" s="6">
        <v>1</v>
      </c>
      <c r="F6" s="6">
        <v>2</v>
      </c>
      <c r="G6" s="6">
        <v>3</v>
      </c>
      <c r="H6" s="6">
        <v>4</v>
      </c>
      <c r="I6" s="6">
        <v>5</v>
      </c>
      <c r="J6" s="6">
        <v>6</v>
      </c>
      <c r="K6" s="6">
        <v>7</v>
      </c>
      <c r="L6" s="6">
        <v>8</v>
      </c>
      <c r="M6" s="6">
        <v>9</v>
      </c>
      <c r="N6" s="6">
        <v>10</v>
      </c>
      <c r="O6" s="6">
        <v>11</v>
      </c>
      <c r="P6" s="7">
        <v>12</v>
      </c>
      <c r="Q6" s="7">
        <v>13</v>
      </c>
      <c r="R6" s="6">
        <v>14</v>
      </c>
    </row>
    <row r="7" spans="3:18" ht="31.5" x14ac:dyDescent="0.25">
      <c r="C7" s="8"/>
      <c r="D7" s="9"/>
      <c r="E7" s="10" t="s">
        <v>2</v>
      </c>
      <c r="F7" s="10" t="s">
        <v>3</v>
      </c>
      <c r="G7" s="10" t="s">
        <v>4</v>
      </c>
      <c r="H7" s="10" t="s">
        <v>5</v>
      </c>
      <c r="I7" s="10" t="s">
        <v>6</v>
      </c>
      <c r="J7" s="10" t="s">
        <v>7</v>
      </c>
      <c r="K7" s="10" t="s">
        <v>8</v>
      </c>
      <c r="L7" s="10" t="s">
        <v>9</v>
      </c>
      <c r="M7" s="10" t="s">
        <v>10</v>
      </c>
      <c r="N7" s="10" t="s">
        <v>11</v>
      </c>
      <c r="O7" s="10" t="s">
        <v>12</v>
      </c>
      <c r="P7" s="11" t="s">
        <v>13</v>
      </c>
      <c r="Q7" s="11" t="s">
        <v>14</v>
      </c>
      <c r="R7" s="10" t="s">
        <v>15</v>
      </c>
    </row>
    <row r="8" spans="3:18" ht="15.75" x14ac:dyDescent="0.25">
      <c r="C8" s="12">
        <v>2009</v>
      </c>
      <c r="D8" s="46">
        <v>39995</v>
      </c>
      <c r="E8" s="56">
        <v>7.8533333333333326</v>
      </c>
      <c r="F8" s="47">
        <v>7.753333333333333</v>
      </c>
      <c r="G8" s="56">
        <v>7.3433333333333337</v>
      </c>
      <c r="H8" s="56">
        <v>7.7</v>
      </c>
      <c r="I8" s="56">
        <v>7.5999999999999988</v>
      </c>
      <c r="J8" s="56">
        <v>7.3866666666666667</v>
      </c>
      <c r="K8" s="56">
        <v>7.57</v>
      </c>
      <c r="L8" s="56">
        <v>7.0766666666666671</v>
      </c>
      <c r="M8" s="56">
        <v>7.2433333333333323</v>
      </c>
      <c r="N8" s="56">
        <v>6.91</v>
      </c>
      <c r="O8" s="57">
        <v>7.6266666666666678</v>
      </c>
      <c r="P8" s="44"/>
      <c r="Q8" s="44"/>
      <c r="R8" s="45"/>
    </row>
    <row r="9" spans="3:18" ht="15.75" x14ac:dyDescent="0.25">
      <c r="C9" s="8"/>
      <c r="D9" s="46">
        <v>40026</v>
      </c>
      <c r="E9" s="56">
        <v>7.1000000000000005</v>
      </c>
      <c r="F9" s="56">
        <v>7.3166666666666664</v>
      </c>
      <c r="G9" s="56">
        <v>6.9266666666666667</v>
      </c>
      <c r="H9" s="56">
        <v>7.46</v>
      </c>
      <c r="I9" s="56">
        <v>7.2433333333333332</v>
      </c>
      <c r="J9" s="56">
        <v>7.41</v>
      </c>
      <c r="K9" s="56">
        <v>7.21</v>
      </c>
      <c r="L9" s="56">
        <v>6.7333333333333334</v>
      </c>
      <c r="M9" s="56">
        <v>6.96</v>
      </c>
      <c r="N9" s="56">
        <v>6.7133333333333338</v>
      </c>
      <c r="O9" s="57">
        <v>7.1566666666666663</v>
      </c>
      <c r="P9" s="44"/>
      <c r="Q9" s="44"/>
      <c r="R9" s="45"/>
    </row>
    <row r="10" spans="3:18" ht="15.75" x14ac:dyDescent="0.25">
      <c r="C10" s="8"/>
      <c r="D10" s="46">
        <v>40087</v>
      </c>
      <c r="E10" s="56">
        <v>7.746666666666667</v>
      </c>
      <c r="F10" s="56">
        <v>7.6366666666666667</v>
      </c>
      <c r="G10" s="56">
        <v>7.1833333333333336</v>
      </c>
      <c r="H10" s="56">
        <v>7.7399999999999993</v>
      </c>
      <c r="I10" s="56">
        <v>7.413333333333334</v>
      </c>
      <c r="J10" s="56">
        <v>7.4899999999999993</v>
      </c>
      <c r="K10" s="56">
        <v>7.3833333333333337</v>
      </c>
      <c r="L10" s="56">
        <v>6.8066666666666675</v>
      </c>
      <c r="M10" s="56">
        <v>7.0166666666666657</v>
      </c>
      <c r="N10" s="56">
        <v>6.63</v>
      </c>
      <c r="O10" s="57">
        <v>7.586666666666666</v>
      </c>
      <c r="P10" s="44"/>
      <c r="Q10" s="44"/>
      <c r="R10" s="45"/>
    </row>
    <row r="11" spans="3:18" ht="15.75" x14ac:dyDescent="0.25">
      <c r="C11" s="8"/>
      <c r="D11" s="46">
        <v>40118</v>
      </c>
      <c r="E11" s="56">
        <v>7.89</v>
      </c>
      <c r="F11" s="56">
        <v>8.08</v>
      </c>
      <c r="G11" s="56">
        <v>7.0166666666666657</v>
      </c>
      <c r="H11" s="56">
        <v>7.7299999999999995</v>
      </c>
      <c r="I11" s="56">
        <v>7.333333333333333</v>
      </c>
      <c r="J11" s="56">
        <v>7.706666666666667</v>
      </c>
      <c r="K11" s="56">
        <v>7.2433333333333323</v>
      </c>
      <c r="L11" s="56">
        <v>6.1533333333333333</v>
      </c>
      <c r="M11" s="56">
        <v>6.75</v>
      </c>
      <c r="N11" s="56">
        <v>6.42</v>
      </c>
      <c r="O11" s="57">
        <v>7.4966666666666661</v>
      </c>
      <c r="P11" s="44"/>
      <c r="Q11" s="44"/>
      <c r="R11" s="45"/>
    </row>
    <row r="12" spans="3:18" ht="15.75" x14ac:dyDescent="0.25">
      <c r="C12" s="8"/>
      <c r="D12" s="46">
        <v>40148</v>
      </c>
      <c r="E12" s="56">
        <v>8.07</v>
      </c>
      <c r="F12" s="47">
        <v>8.08</v>
      </c>
      <c r="G12" s="56">
        <v>8.3833333333333346</v>
      </c>
      <c r="H12" s="56">
        <v>8.6933333333333334</v>
      </c>
      <c r="I12" s="56">
        <v>8.1066666666666674</v>
      </c>
      <c r="J12" s="56">
        <v>8.56</v>
      </c>
      <c r="K12" s="56">
        <v>7.919999999999999</v>
      </c>
      <c r="L12" s="56">
        <v>7.3233333333333333</v>
      </c>
      <c r="M12" s="56">
        <v>7.0633333333333326</v>
      </c>
      <c r="N12" s="56">
        <v>6.9</v>
      </c>
      <c r="O12" s="57">
        <v>8.5733333333333324</v>
      </c>
      <c r="P12" s="44"/>
      <c r="Q12" s="44"/>
      <c r="R12" s="45"/>
    </row>
    <row r="13" spans="3:18" ht="15.75" x14ac:dyDescent="0.25">
      <c r="C13" s="12">
        <v>2010</v>
      </c>
      <c r="D13" s="46">
        <v>40210</v>
      </c>
      <c r="E13" s="47">
        <v>8.07</v>
      </c>
      <c r="F13" s="56">
        <v>8.6866666666666656</v>
      </c>
      <c r="G13" s="56">
        <v>8.3800000000000008</v>
      </c>
      <c r="H13" s="56">
        <v>8.1733333333333338</v>
      </c>
      <c r="I13" s="56">
        <v>7.6033333333333326</v>
      </c>
      <c r="J13" s="56">
        <v>8.1533333333333342</v>
      </c>
      <c r="K13" s="56">
        <v>8.11</v>
      </c>
      <c r="L13" s="56">
        <v>7.7433333333333332</v>
      </c>
      <c r="M13" s="56">
        <v>7.9099999999999993</v>
      </c>
      <c r="N13" s="56">
        <v>7.17</v>
      </c>
      <c r="O13" s="57">
        <v>8.07</v>
      </c>
      <c r="P13" s="44"/>
      <c r="Q13" s="44"/>
      <c r="R13" s="45"/>
    </row>
    <row r="14" spans="3:18" ht="15.75" x14ac:dyDescent="0.25">
      <c r="C14" s="8"/>
      <c r="D14" s="46">
        <v>40330</v>
      </c>
      <c r="E14" s="56">
        <v>8.31</v>
      </c>
      <c r="F14" s="56">
        <v>7.7966666666666669</v>
      </c>
      <c r="G14" s="56">
        <v>7.4333333333333336</v>
      </c>
      <c r="H14" s="56">
        <v>7.8599999999999994</v>
      </c>
      <c r="I14" s="56">
        <v>7.71</v>
      </c>
      <c r="J14" s="56">
        <v>7.7966666666666669</v>
      </c>
      <c r="K14" s="56">
        <v>7.3966666666666674</v>
      </c>
      <c r="L14" s="56">
        <v>7.1766666666666667</v>
      </c>
      <c r="M14" s="56">
        <v>7.2400000000000011</v>
      </c>
      <c r="N14" s="56">
        <v>7.47</v>
      </c>
      <c r="O14" s="57">
        <v>8.76</v>
      </c>
      <c r="P14" s="44"/>
      <c r="Q14" s="44"/>
      <c r="R14" s="45"/>
    </row>
    <row r="15" spans="3:18" ht="15.75" x14ac:dyDescent="0.25">
      <c r="C15" s="8"/>
      <c r="D15" s="46">
        <v>40452</v>
      </c>
      <c r="E15" s="56">
        <v>8.0333333333333332</v>
      </c>
      <c r="F15" s="56">
        <v>7.7966666666666669</v>
      </c>
      <c r="G15" s="56">
        <v>7.4333333333333336</v>
      </c>
      <c r="H15" s="56">
        <v>7.8599999999999994</v>
      </c>
      <c r="I15" s="56">
        <v>7.8</v>
      </c>
      <c r="J15" s="56">
        <v>7.5</v>
      </c>
      <c r="K15" s="56">
        <v>7.5999999999999988</v>
      </c>
      <c r="L15" s="56">
        <v>6.9000000000000012</v>
      </c>
      <c r="M15" s="56">
        <v>7.1333333333333329</v>
      </c>
      <c r="N15" s="56">
        <v>6.9</v>
      </c>
      <c r="O15" s="57">
        <v>7.8</v>
      </c>
      <c r="P15" s="44"/>
      <c r="Q15" s="44"/>
      <c r="R15" s="45"/>
    </row>
    <row r="16" spans="3:18" ht="15.75" x14ac:dyDescent="0.25">
      <c r="C16" s="8"/>
      <c r="D16" s="46">
        <v>40483</v>
      </c>
      <c r="E16" s="56">
        <v>7.89</v>
      </c>
      <c r="F16" s="56">
        <v>7.833333333333333</v>
      </c>
      <c r="G16" s="56">
        <v>6.9000000000000012</v>
      </c>
      <c r="H16" s="56">
        <v>7.8</v>
      </c>
      <c r="I16" s="56">
        <v>7.666666666666667</v>
      </c>
      <c r="J16" s="56">
        <v>8.0666666666666682</v>
      </c>
      <c r="K16" s="56">
        <v>7.7666666666666657</v>
      </c>
      <c r="L16" s="56">
        <v>7.5999999999999988</v>
      </c>
      <c r="M16" s="56">
        <v>7.4666666666666659</v>
      </c>
      <c r="N16" s="56">
        <v>7.9</v>
      </c>
      <c r="O16" s="57">
        <v>8.0666666666666682</v>
      </c>
      <c r="P16" s="44"/>
      <c r="Q16" s="44"/>
      <c r="R16" s="45"/>
    </row>
    <row r="17" spans="3:18" ht="15.75" x14ac:dyDescent="0.25">
      <c r="C17" s="12">
        <v>2011</v>
      </c>
      <c r="D17" s="46">
        <v>40544</v>
      </c>
      <c r="E17" s="47">
        <v>8.27</v>
      </c>
      <c r="F17" s="56">
        <v>7.6333333333333329</v>
      </c>
      <c r="G17" s="56">
        <v>7.6333333333333329</v>
      </c>
      <c r="H17" s="56">
        <v>8</v>
      </c>
      <c r="I17" s="56">
        <v>8.0133333333333336</v>
      </c>
      <c r="J17" s="56">
        <v>8.0299999999999994</v>
      </c>
      <c r="K17" s="56">
        <v>7.7133333333333338</v>
      </c>
      <c r="L17" s="56">
        <v>7.22</v>
      </c>
      <c r="M17" s="56">
        <v>8.1166666666666654</v>
      </c>
      <c r="N17" s="56">
        <v>7.21</v>
      </c>
      <c r="O17" s="57">
        <v>8.01</v>
      </c>
      <c r="P17" s="44"/>
      <c r="Q17" s="44"/>
      <c r="R17" s="45"/>
    </row>
    <row r="18" spans="3:18" ht="15.75" x14ac:dyDescent="0.25">
      <c r="C18" s="8"/>
      <c r="D18" s="46">
        <v>40603</v>
      </c>
      <c r="E18" s="56">
        <v>7.5566666666666675</v>
      </c>
      <c r="F18" s="56">
        <v>6.94</v>
      </c>
      <c r="G18" s="56">
        <v>7.7333333333333334</v>
      </c>
      <c r="H18" s="56">
        <v>7.74</v>
      </c>
      <c r="I18" s="56">
        <v>7.5799999999999992</v>
      </c>
      <c r="J18" s="56">
        <v>7.81</v>
      </c>
      <c r="K18" s="56">
        <v>7.6366666666666667</v>
      </c>
      <c r="L18" s="56">
        <v>7.43</v>
      </c>
      <c r="M18" s="56">
        <v>6.8466666666666667</v>
      </c>
      <c r="N18" s="56">
        <v>6.75</v>
      </c>
      <c r="O18" s="57">
        <v>6.84</v>
      </c>
      <c r="P18" s="44"/>
      <c r="Q18" s="44"/>
      <c r="R18" s="45"/>
    </row>
    <row r="19" spans="3:18" ht="15.75" x14ac:dyDescent="0.25">
      <c r="C19" s="8"/>
      <c r="D19" s="46">
        <v>40634</v>
      </c>
      <c r="E19" s="56">
        <v>7.5566666666666675</v>
      </c>
      <c r="F19" s="56">
        <v>6.94</v>
      </c>
      <c r="G19" s="56">
        <v>7.7333333333333334</v>
      </c>
      <c r="H19" s="56">
        <v>7.7399999999999993</v>
      </c>
      <c r="I19" s="56">
        <v>7.5799999999999992</v>
      </c>
      <c r="J19" s="56">
        <v>7.81</v>
      </c>
      <c r="K19" s="56">
        <v>7.6366666666666667</v>
      </c>
      <c r="L19" s="56">
        <v>7.43</v>
      </c>
      <c r="M19" s="56">
        <v>6.8466666666666667</v>
      </c>
      <c r="N19" s="56">
        <v>6.75</v>
      </c>
      <c r="O19" s="57">
        <v>6.84</v>
      </c>
      <c r="P19" s="44"/>
      <c r="Q19" s="44"/>
      <c r="R19" s="45"/>
    </row>
    <row r="20" spans="3:18" ht="15.75" x14ac:dyDescent="0.25">
      <c r="C20" s="8"/>
      <c r="D20" s="46">
        <v>40756</v>
      </c>
      <c r="E20" s="56">
        <v>7.8466666666666667</v>
      </c>
      <c r="F20" s="56">
        <v>6.706666666666667</v>
      </c>
      <c r="G20" s="56">
        <v>6.43</v>
      </c>
      <c r="H20" s="56">
        <v>7.3666666666666671</v>
      </c>
      <c r="I20" s="56">
        <v>6.96</v>
      </c>
      <c r="J20" s="56">
        <v>7.123333333333334</v>
      </c>
      <c r="K20" s="56">
        <v>7.21</v>
      </c>
      <c r="L20" s="56">
        <v>6.913333333333334</v>
      </c>
      <c r="M20" s="56">
        <v>6.7366666666666672</v>
      </c>
      <c r="N20" s="56">
        <v>6.55</v>
      </c>
      <c r="O20" s="57">
        <v>7.6466666666666674</v>
      </c>
      <c r="P20" s="44"/>
      <c r="Q20" s="44"/>
      <c r="R20" s="45"/>
    </row>
    <row r="21" spans="3:18" ht="15.75" x14ac:dyDescent="0.25">
      <c r="C21" s="8"/>
      <c r="D21" s="46">
        <v>40817</v>
      </c>
      <c r="E21" s="56">
        <f>(7.93+7.94+7.94)/3</f>
        <v>7.9366666666666674</v>
      </c>
      <c r="F21" s="56">
        <f>(7.9+7.92+7.91)/3</f>
        <v>7.91</v>
      </c>
      <c r="G21" s="56">
        <f>(7.62+7.63+7.63)/3</f>
        <v>7.626666666666666</v>
      </c>
      <c r="H21" s="56">
        <f>(8*3)/3</f>
        <v>8</v>
      </c>
      <c r="I21" s="56">
        <f>(7.75+7.77+7.77)/3</f>
        <v>7.7633333333333328</v>
      </c>
      <c r="J21" s="56">
        <f>(7.87+7.85+7.86)/3</f>
        <v>7.8599999999999994</v>
      </c>
      <c r="K21" s="56">
        <f>(7.74+7.75+7.75)/3</f>
        <v>7.746666666666667</v>
      </c>
      <c r="L21" s="56">
        <f>(7.08+7.09+7.08)/3</f>
        <v>7.083333333333333</v>
      </c>
      <c r="M21" s="56">
        <f>(7.8+7.8+7.86)/3</f>
        <v>7.82</v>
      </c>
      <c r="N21" s="56">
        <v>6.6</v>
      </c>
      <c r="O21" s="57">
        <f>(7.53*3)/3</f>
        <v>7.53</v>
      </c>
      <c r="P21" s="44"/>
      <c r="Q21" s="44"/>
      <c r="R21" s="45"/>
    </row>
    <row r="22" spans="3:18" ht="15.75" x14ac:dyDescent="0.25">
      <c r="C22" s="8"/>
      <c r="D22" s="46">
        <v>40878</v>
      </c>
      <c r="E22" s="47">
        <v>7.61</v>
      </c>
      <c r="F22" s="56">
        <v>7.57</v>
      </c>
      <c r="G22" s="58">
        <v>7.4</v>
      </c>
      <c r="H22" s="58">
        <v>7.65</v>
      </c>
      <c r="I22" s="56">
        <f>(7.52+7.51+7.54)/3</f>
        <v>7.5233333333333334</v>
      </c>
      <c r="J22" s="58">
        <f>(7.69*3)/3</f>
        <v>7.69</v>
      </c>
      <c r="K22" s="58">
        <f>(7+7.46+7.47)/3</f>
        <v>7.31</v>
      </c>
      <c r="L22" s="56">
        <f>(6.93+6.93+6.92)/3</f>
        <v>6.9266666666666667</v>
      </c>
      <c r="M22" s="56">
        <f>(7.01+7.03+7.03)/3</f>
        <v>7.0233333333333334</v>
      </c>
      <c r="N22" s="56">
        <v>6.65</v>
      </c>
      <c r="O22" s="57">
        <f>(7.66+7.66+7.67)/3</f>
        <v>7.663333333333334</v>
      </c>
      <c r="P22" s="44"/>
      <c r="Q22" s="44"/>
      <c r="R22" s="45"/>
    </row>
    <row r="23" spans="3:18" x14ac:dyDescent="0.25">
      <c r="C23" s="12">
        <v>2012</v>
      </c>
      <c r="D23" s="9">
        <v>40940</v>
      </c>
      <c r="E23" s="59">
        <v>7.34</v>
      </c>
      <c r="F23" s="59">
        <v>7.71</v>
      </c>
      <c r="G23" s="59">
        <v>7.82</v>
      </c>
      <c r="H23" s="59">
        <v>7.99</v>
      </c>
      <c r="I23" s="59">
        <v>8.01</v>
      </c>
      <c r="J23" s="59">
        <v>7.97</v>
      </c>
      <c r="K23" s="59">
        <v>7.86</v>
      </c>
      <c r="L23" s="59">
        <v>7.6</v>
      </c>
      <c r="M23" s="59">
        <v>7.71</v>
      </c>
      <c r="N23" s="59">
        <v>8.0299999999999994</v>
      </c>
      <c r="O23" s="59">
        <v>6.94</v>
      </c>
      <c r="P23" s="60"/>
      <c r="Q23" s="60"/>
      <c r="R23" s="61"/>
    </row>
    <row r="24" spans="3:18" x14ac:dyDescent="0.25">
      <c r="C24" s="4"/>
      <c r="D24" s="9">
        <v>41061</v>
      </c>
      <c r="E24" s="59">
        <v>8.6999999999999993</v>
      </c>
      <c r="F24" s="59">
        <v>8.6050000000000004</v>
      </c>
      <c r="G24" s="59">
        <v>8.11</v>
      </c>
      <c r="H24" s="59">
        <v>8.6050000000000004</v>
      </c>
      <c r="I24" s="59">
        <v>8.5850000000000009</v>
      </c>
      <c r="J24" s="59">
        <v>8.56</v>
      </c>
      <c r="K24" s="59">
        <v>8.07</v>
      </c>
      <c r="L24" s="59">
        <v>7.2200000000000006</v>
      </c>
      <c r="M24" s="59">
        <v>8.18</v>
      </c>
      <c r="N24" s="62"/>
      <c r="O24" s="59">
        <v>8.06</v>
      </c>
      <c r="P24" s="60"/>
      <c r="Q24" s="60"/>
      <c r="R24" s="61"/>
    </row>
    <row r="25" spans="3:18" x14ac:dyDescent="0.25">
      <c r="C25" s="4"/>
      <c r="D25" s="9">
        <v>41122</v>
      </c>
      <c r="E25" s="59">
        <v>8.76</v>
      </c>
      <c r="F25" s="59">
        <v>8.59</v>
      </c>
      <c r="G25" s="59">
        <v>8.35</v>
      </c>
      <c r="H25" s="59">
        <v>8.59</v>
      </c>
      <c r="I25" s="59">
        <v>6.29</v>
      </c>
      <c r="J25" s="59">
        <v>7.1950000000000003</v>
      </c>
      <c r="K25" s="59">
        <v>7.7249999999999996</v>
      </c>
      <c r="L25" s="59">
        <v>7.46</v>
      </c>
      <c r="M25" s="59">
        <v>8.42</v>
      </c>
      <c r="N25" s="59">
        <v>7.3</v>
      </c>
      <c r="O25" s="59">
        <v>7.27</v>
      </c>
      <c r="P25" s="60"/>
      <c r="Q25" s="60"/>
      <c r="R25" s="61"/>
    </row>
    <row r="26" spans="3:18" x14ac:dyDescent="0.25">
      <c r="C26" s="4"/>
      <c r="D26" s="9">
        <v>41183</v>
      </c>
      <c r="E26" s="59">
        <v>8.5500000000000007</v>
      </c>
      <c r="F26" s="59">
        <v>8.3000000000000007</v>
      </c>
      <c r="G26" s="59">
        <v>7.75</v>
      </c>
      <c r="H26" s="59">
        <v>8.4</v>
      </c>
      <c r="I26" s="59">
        <v>8.0500000000000007</v>
      </c>
      <c r="J26" s="59">
        <v>8.1999999999999993</v>
      </c>
      <c r="K26" s="59">
        <v>8.1499999999999986</v>
      </c>
      <c r="L26" s="59">
        <v>7.3</v>
      </c>
      <c r="M26" s="59">
        <v>7.75</v>
      </c>
      <c r="N26" s="59">
        <v>7.3</v>
      </c>
      <c r="O26" s="59">
        <v>8.3500000000000014</v>
      </c>
      <c r="P26" s="60"/>
      <c r="Q26" s="60"/>
      <c r="R26" s="61"/>
    </row>
    <row r="27" spans="3:18" x14ac:dyDescent="0.25">
      <c r="C27" s="4"/>
      <c r="D27" s="9">
        <v>41214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0"/>
      <c r="Q27" s="60"/>
      <c r="R27" s="61"/>
    </row>
    <row r="28" spans="3:18" x14ac:dyDescent="0.25">
      <c r="C28" s="12">
        <v>2013</v>
      </c>
      <c r="D28" s="9">
        <v>41275</v>
      </c>
      <c r="E28" s="59">
        <v>7.73</v>
      </c>
      <c r="F28" s="59">
        <v>8.6</v>
      </c>
      <c r="G28" s="59">
        <v>9.17</v>
      </c>
      <c r="H28" s="59">
        <v>7.81</v>
      </c>
      <c r="I28" s="59">
        <v>7.58</v>
      </c>
      <c r="J28" s="59">
        <v>7.63</v>
      </c>
      <c r="K28" s="59">
        <v>9.23</v>
      </c>
      <c r="L28" s="59">
        <v>9.07</v>
      </c>
      <c r="M28" s="59">
        <v>8.43</v>
      </c>
      <c r="N28" s="59">
        <v>8.58</v>
      </c>
      <c r="O28" s="59">
        <v>8.9499999999999993</v>
      </c>
      <c r="P28" s="60"/>
      <c r="Q28" s="60"/>
      <c r="R28" s="61"/>
    </row>
    <row r="29" spans="3:18" x14ac:dyDescent="0.25">
      <c r="C29" s="4"/>
      <c r="D29" s="9">
        <v>41334</v>
      </c>
      <c r="E29" s="59">
        <v>9.24</v>
      </c>
      <c r="F29" s="59">
        <v>10.73</v>
      </c>
      <c r="G29" s="59">
        <v>10.64</v>
      </c>
      <c r="H29" s="59">
        <v>10.49</v>
      </c>
      <c r="I29" s="59">
        <v>9.7899999999999991</v>
      </c>
      <c r="J29" s="59">
        <v>9.64</v>
      </c>
      <c r="K29" s="59">
        <v>9.48</v>
      </c>
      <c r="L29" s="59">
        <v>9.2799999999999994</v>
      </c>
      <c r="M29" s="59">
        <v>8.36</v>
      </c>
      <c r="N29" s="59">
        <v>9.64</v>
      </c>
      <c r="O29" s="59">
        <v>9.31</v>
      </c>
      <c r="P29" s="60"/>
      <c r="Q29" s="60"/>
      <c r="R29" s="61"/>
    </row>
    <row r="30" spans="3:18" x14ac:dyDescent="0.25">
      <c r="C30" s="4"/>
      <c r="D30" s="9">
        <v>41426</v>
      </c>
      <c r="E30" s="59">
        <v>8.3800000000000008</v>
      </c>
      <c r="F30" s="59">
        <v>8.25</v>
      </c>
      <c r="G30" s="59">
        <v>8.0500000000000007</v>
      </c>
      <c r="H30" s="59">
        <v>8.2899999999999991</v>
      </c>
      <c r="I30" s="59">
        <v>8.24</v>
      </c>
      <c r="J30" s="59">
        <v>8.07</v>
      </c>
      <c r="K30" s="59">
        <v>7.78</v>
      </c>
      <c r="L30" s="59">
        <v>7.46</v>
      </c>
      <c r="M30" s="59">
        <v>7.74</v>
      </c>
      <c r="N30" s="59">
        <v>7.19</v>
      </c>
      <c r="O30" s="59">
        <v>7.71</v>
      </c>
      <c r="P30" s="60"/>
      <c r="Q30" s="60"/>
      <c r="R30" s="61"/>
    </row>
    <row r="31" spans="3:18" x14ac:dyDescent="0.25">
      <c r="C31" s="4"/>
      <c r="D31" s="9">
        <v>41548</v>
      </c>
      <c r="E31" s="59">
        <v>8.43</v>
      </c>
      <c r="F31" s="59">
        <v>8.42</v>
      </c>
      <c r="G31" s="59">
        <v>8.0500000000000007</v>
      </c>
      <c r="H31" s="59">
        <v>8.3699999999999992</v>
      </c>
      <c r="I31" s="59">
        <v>8.25</v>
      </c>
      <c r="J31" s="59">
        <v>8.1300000000000008</v>
      </c>
      <c r="K31" s="59">
        <v>8.16</v>
      </c>
      <c r="L31" s="59">
        <v>7.77</v>
      </c>
      <c r="M31" s="59">
        <v>7.93</v>
      </c>
      <c r="N31" s="59">
        <v>7.59</v>
      </c>
      <c r="O31" s="59">
        <v>8.15</v>
      </c>
      <c r="P31" s="60"/>
      <c r="Q31" s="60"/>
      <c r="R31" s="61"/>
    </row>
    <row r="32" spans="3:18" x14ac:dyDescent="0.25">
      <c r="C32" s="4"/>
      <c r="D32" s="9">
        <v>41579</v>
      </c>
      <c r="E32" s="59">
        <v>8.07</v>
      </c>
      <c r="F32" s="59">
        <v>8.2899999999999991</v>
      </c>
      <c r="G32" s="59">
        <v>8.0399999999999991</v>
      </c>
      <c r="H32" s="59">
        <v>8.1999999999999993</v>
      </c>
      <c r="I32" s="59">
        <v>8.24</v>
      </c>
      <c r="J32" s="59">
        <v>8.1</v>
      </c>
      <c r="K32" s="59">
        <v>8.15</v>
      </c>
      <c r="L32" s="59">
        <v>7.98</v>
      </c>
      <c r="M32" s="59">
        <v>8.01</v>
      </c>
      <c r="N32" s="59">
        <v>7.98</v>
      </c>
      <c r="O32" s="59">
        <v>8.11</v>
      </c>
      <c r="P32" s="60"/>
      <c r="Q32" s="60"/>
      <c r="R32" s="61"/>
    </row>
    <row r="33" spans="3:18" x14ac:dyDescent="0.25">
      <c r="C33" s="12">
        <v>2014</v>
      </c>
      <c r="D33" s="9">
        <v>41640</v>
      </c>
      <c r="E33" s="59">
        <v>8.4600000000000009</v>
      </c>
      <c r="F33" s="62"/>
      <c r="G33" s="59">
        <v>8.5500000000000007</v>
      </c>
      <c r="H33" s="59">
        <v>8.58</v>
      </c>
      <c r="I33" s="59">
        <v>8.58</v>
      </c>
      <c r="J33" s="59">
        <v>9.0399999999999991</v>
      </c>
      <c r="K33" s="59">
        <v>9.01</v>
      </c>
      <c r="L33" s="59">
        <v>8.4</v>
      </c>
      <c r="M33" s="59">
        <v>8.0299999999999994</v>
      </c>
      <c r="N33" s="59">
        <v>8.1999999999999993</v>
      </c>
      <c r="O33" s="59">
        <v>8.19</v>
      </c>
      <c r="P33" s="60"/>
      <c r="Q33" s="60"/>
      <c r="R33" s="61"/>
    </row>
    <row r="34" spans="3:18" x14ac:dyDescent="0.25">
      <c r="C34" s="4"/>
      <c r="D34" s="9">
        <v>41730</v>
      </c>
      <c r="E34" s="59">
        <v>7.65</v>
      </c>
      <c r="F34" s="59">
        <v>7.92</v>
      </c>
      <c r="G34" s="59">
        <v>7.8</v>
      </c>
      <c r="H34" s="59">
        <v>7.44</v>
      </c>
      <c r="I34" s="59">
        <v>7.25</v>
      </c>
      <c r="J34" s="59">
        <v>7.49</v>
      </c>
      <c r="K34" s="59">
        <v>7.41</v>
      </c>
      <c r="L34" s="59">
        <v>7.11</v>
      </c>
      <c r="M34" s="59">
        <v>6.63</v>
      </c>
      <c r="N34" s="59">
        <v>7.06</v>
      </c>
      <c r="O34" s="59">
        <v>6.74</v>
      </c>
      <c r="P34" s="60"/>
      <c r="Q34" s="60"/>
      <c r="R34" s="61"/>
    </row>
    <row r="35" spans="3:18" x14ac:dyDescent="0.25">
      <c r="C35" s="4"/>
      <c r="D35" s="9">
        <v>41852</v>
      </c>
      <c r="E35" s="59">
        <v>8.1632999999999996</v>
      </c>
      <c r="F35" s="59">
        <v>8.1532999999999998</v>
      </c>
      <c r="G35" s="59">
        <v>8.25</v>
      </c>
      <c r="H35" s="59">
        <v>8.2432999999999996</v>
      </c>
      <c r="I35" s="59">
        <v>8.2332999999999998</v>
      </c>
      <c r="J35" s="59">
        <v>8.11</v>
      </c>
      <c r="K35" s="59">
        <v>7.9866999999999999</v>
      </c>
      <c r="L35" s="59">
        <v>7.51</v>
      </c>
      <c r="M35" s="59">
        <v>7.7366999999999999</v>
      </c>
      <c r="N35" s="59">
        <v>7.15</v>
      </c>
      <c r="O35" s="59">
        <v>8.17</v>
      </c>
      <c r="P35" s="60"/>
      <c r="Q35" s="60"/>
      <c r="R35" s="61"/>
    </row>
    <row r="36" spans="3:18" x14ac:dyDescent="0.25">
      <c r="C36" s="4"/>
      <c r="D36" s="9">
        <v>41883</v>
      </c>
      <c r="E36" s="59">
        <v>8.1832999999999991</v>
      </c>
      <c r="F36" s="59">
        <v>7.8567</v>
      </c>
      <c r="G36" s="59">
        <v>7.33</v>
      </c>
      <c r="H36" s="59">
        <v>7.89</v>
      </c>
      <c r="I36" s="59">
        <v>7.67</v>
      </c>
      <c r="J36" s="59">
        <v>7.7566666666666668</v>
      </c>
      <c r="K36" s="59">
        <v>7.503333333333333</v>
      </c>
      <c r="L36" s="59">
        <v>6.6433333333333335</v>
      </c>
      <c r="M36" s="59">
        <v>7.85</v>
      </c>
      <c r="N36" s="59">
        <v>7.02</v>
      </c>
      <c r="O36" s="59">
        <v>7.62</v>
      </c>
      <c r="P36" s="60"/>
      <c r="Q36" s="60"/>
      <c r="R36" s="61"/>
    </row>
    <row r="37" spans="3:18" x14ac:dyDescent="0.25">
      <c r="C37" s="4"/>
      <c r="D37" s="9">
        <v>41944</v>
      </c>
      <c r="E37" s="59">
        <v>8.2799999999999994</v>
      </c>
      <c r="F37" s="59">
        <v>8.16</v>
      </c>
      <c r="G37" s="59">
        <v>8.1199999999999992</v>
      </c>
      <c r="H37" s="59">
        <v>8</v>
      </c>
      <c r="I37" s="59">
        <v>8.07</v>
      </c>
      <c r="J37" s="59">
        <v>8.1300000000000008</v>
      </c>
      <c r="K37" s="59">
        <v>7.96</v>
      </c>
      <c r="L37" s="59">
        <v>7.51</v>
      </c>
      <c r="M37" s="59">
        <v>7.58</v>
      </c>
      <c r="N37" s="59">
        <v>7.55</v>
      </c>
      <c r="O37" s="59">
        <v>8.31</v>
      </c>
      <c r="P37" s="60"/>
      <c r="Q37" s="60"/>
      <c r="R37" s="61"/>
    </row>
    <row r="38" spans="3:18" x14ac:dyDescent="0.25">
      <c r="C38" s="12">
        <v>2015</v>
      </c>
      <c r="D38" s="9">
        <v>42036</v>
      </c>
      <c r="E38" s="59">
        <v>8.27</v>
      </c>
      <c r="F38" s="59">
        <v>8.16</v>
      </c>
      <c r="G38" s="59">
        <v>8.33</v>
      </c>
      <c r="H38" s="59">
        <v>8.52</v>
      </c>
      <c r="I38" s="59">
        <v>8.44</v>
      </c>
      <c r="J38" s="59">
        <v>8.11</v>
      </c>
      <c r="K38" s="59">
        <v>8.0500000000000007</v>
      </c>
      <c r="L38" s="59">
        <v>7.74</v>
      </c>
      <c r="M38" s="59">
        <v>7.63</v>
      </c>
      <c r="N38" s="59">
        <v>7.39</v>
      </c>
      <c r="O38" s="59">
        <v>9.11</v>
      </c>
      <c r="P38" s="60"/>
      <c r="Q38" s="60"/>
      <c r="R38" s="61"/>
    </row>
    <row r="39" spans="3:18" x14ac:dyDescent="0.25">
      <c r="C39" s="4"/>
      <c r="D39" s="9">
        <v>42156</v>
      </c>
      <c r="E39" s="59">
        <v>8.93</v>
      </c>
      <c r="F39" s="59">
        <v>8.99</v>
      </c>
      <c r="G39" s="59">
        <v>7.73</v>
      </c>
      <c r="H39" s="59">
        <v>8.25</v>
      </c>
      <c r="I39" s="59">
        <v>7.95</v>
      </c>
      <c r="J39" s="59">
        <v>8.2899999999999991</v>
      </c>
      <c r="K39" s="59">
        <v>8.07</v>
      </c>
      <c r="L39" s="59">
        <v>7.71</v>
      </c>
      <c r="M39" s="59">
        <v>7.89</v>
      </c>
      <c r="N39" s="59">
        <v>7.31</v>
      </c>
      <c r="O39" s="59">
        <v>8.2200000000000006</v>
      </c>
      <c r="P39" s="60"/>
      <c r="Q39" s="60"/>
      <c r="R39" s="61"/>
    </row>
    <row r="40" spans="3:18" x14ac:dyDescent="0.25">
      <c r="C40" s="4"/>
      <c r="D40" s="9">
        <v>42248</v>
      </c>
      <c r="E40" s="59">
        <v>9.52</v>
      </c>
      <c r="F40" s="59">
        <v>7.91</v>
      </c>
      <c r="G40" s="59">
        <v>7.69</v>
      </c>
      <c r="H40" s="59">
        <v>8.17</v>
      </c>
      <c r="I40" s="59">
        <v>9.2200000000000006</v>
      </c>
      <c r="J40" s="59">
        <v>7.73</v>
      </c>
      <c r="K40" s="59">
        <v>7.81</v>
      </c>
      <c r="L40" s="59">
        <v>7.97</v>
      </c>
      <c r="M40" s="59">
        <v>7.5</v>
      </c>
      <c r="N40" s="59">
        <v>6.87</v>
      </c>
      <c r="O40" s="59">
        <v>7.55</v>
      </c>
      <c r="P40" s="60"/>
      <c r="Q40" s="60"/>
      <c r="R40" s="61"/>
    </row>
    <row r="41" spans="3:18" x14ac:dyDescent="0.25">
      <c r="C41" s="12">
        <v>2016</v>
      </c>
      <c r="D41" s="9">
        <v>42401</v>
      </c>
      <c r="E41" s="59">
        <v>7.9833333333333334</v>
      </c>
      <c r="F41" s="59">
        <v>7.9533333333333331</v>
      </c>
      <c r="G41" s="62"/>
      <c r="H41" s="59">
        <v>8.0766666666666662</v>
      </c>
      <c r="I41" s="59">
        <v>8.1233333333333331</v>
      </c>
      <c r="J41" s="59">
        <v>7.9466666666666663</v>
      </c>
      <c r="K41" s="59">
        <v>7.91</v>
      </c>
      <c r="L41" s="59">
        <v>7.3366666666666669</v>
      </c>
      <c r="M41" s="59">
        <v>7.580000000000001</v>
      </c>
      <c r="N41" s="59">
        <v>7.3866666666666667</v>
      </c>
      <c r="O41" s="59">
        <v>7.75</v>
      </c>
      <c r="P41" s="63">
        <v>7.836666666666666</v>
      </c>
      <c r="Q41" s="63">
        <v>8.0833333333333339</v>
      </c>
      <c r="R41" s="64">
        <v>8.02</v>
      </c>
    </row>
    <row r="42" spans="3:18" x14ac:dyDescent="0.25">
      <c r="C42" s="4"/>
      <c r="D42" s="9">
        <v>42491</v>
      </c>
      <c r="E42" s="59">
        <v>7.7666666666666657</v>
      </c>
      <c r="F42" s="59">
        <v>8.0966666666666658</v>
      </c>
      <c r="G42" s="59">
        <v>8.26</v>
      </c>
      <c r="H42" s="59">
        <v>7.2566666666666668</v>
      </c>
      <c r="I42" s="59">
        <v>8.31</v>
      </c>
      <c r="J42" s="59">
        <v>8.1233333333333331</v>
      </c>
      <c r="K42" s="59">
        <v>7.96</v>
      </c>
      <c r="L42" s="59">
        <v>8.1866666666666674</v>
      </c>
      <c r="M42" s="59">
        <v>7.6733333333333329</v>
      </c>
      <c r="N42" s="59">
        <v>8.6300000000000008</v>
      </c>
      <c r="O42" s="59">
        <v>8.0200000000000014</v>
      </c>
      <c r="P42" s="63">
        <v>8.0966666666666658</v>
      </c>
      <c r="Q42" s="63">
        <v>8.9266666666666676</v>
      </c>
      <c r="R42" s="64">
        <v>8.2100000000000009</v>
      </c>
    </row>
    <row r="43" spans="3:18" x14ac:dyDescent="0.25">
      <c r="C43" s="4"/>
      <c r="D43" s="9">
        <v>42583</v>
      </c>
      <c r="E43" s="59">
        <v>7.6700000000000008</v>
      </c>
      <c r="F43" s="59">
        <v>7.456666666666667</v>
      </c>
      <c r="G43" s="59">
        <v>7.6766666666666667</v>
      </c>
      <c r="H43" s="59">
        <v>7.72</v>
      </c>
      <c r="I43" s="59">
        <v>7.38</v>
      </c>
      <c r="J43" s="59">
        <v>7.5233333333333334</v>
      </c>
      <c r="K43" s="59">
        <v>6.72</v>
      </c>
      <c r="L43" s="59">
        <v>6.6533333333333333</v>
      </c>
      <c r="M43" s="59">
        <v>7.4466666666666663</v>
      </c>
      <c r="N43" s="59">
        <v>6.4733333333333327</v>
      </c>
      <c r="O43" s="59">
        <v>7.5633333333333335</v>
      </c>
      <c r="P43" s="63">
        <v>7.44</v>
      </c>
      <c r="Q43" s="63">
        <v>7.38</v>
      </c>
      <c r="R43" s="64">
        <v>7.72</v>
      </c>
    </row>
    <row r="44" spans="3:18" x14ac:dyDescent="0.25">
      <c r="C44" s="12">
        <v>2017</v>
      </c>
      <c r="D44" s="9">
        <v>42736</v>
      </c>
      <c r="E44" s="59">
        <v>7.9799999999999995</v>
      </c>
      <c r="F44" s="59">
        <v>7.4033333333333333</v>
      </c>
      <c r="G44" s="59">
        <v>7.6933333333333298</v>
      </c>
      <c r="H44" s="59">
        <v>8.3533333333333335</v>
      </c>
      <c r="I44" s="59">
        <v>7.6433333333333335</v>
      </c>
      <c r="J44" s="59">
        <v>8.1433333333333326</v>
      </c>
      <c r="K44" s="59">
        <v>7.7733299999999996</v>
      </c>
      <c r="L44" s="59">
        <v>7.3466666666666667</v>
      </c>
      <c r="M44" s="59">
        <v>7.5200000000000005</v>
      </c>
      <c r="N44" s="59">
        <v>7.05</v>
      </c>
      <c r="O44" s="59">
        <v>7.833333333333333</v>
      </c>
      <c r="P44" s="65"/>
      <c r="Q44" s="65"/>
      <c r="R44" s="64">
        <v>8.4</v>
      </c>
    </row>
    <row r="45" spans="3:18" x14ac:dyDescent="0.25">
      <c r="C45" s="4"/>
      <c r="D45" s="9">
        <v>42826</v>
      </c>
      <c r="E45" s="59">
        <v>7.73</v>
      </c>
      <c r="F45" s="59">
        <v>8.68</v>
      </c>
      <c r="G45" s="59">
        <v>8.42</v>
      </c>
      <c r="H45" s="59">
        <v>7.83</v>
      </c>
      <c r="I45" s="59">
        <v>7.46</v>
      </c>
      <c r="J45" s="59">
        <v>8.73</v>
      </c>
      <c r="K45" s="59">
        <v>8.17</v>
      </c>
      <c r="L45" s="59">
        <v>7.66</v>
      </c>
      <c r="M45" s="59">
        <v>7.26</v>
      </c>
      <c r="N45" s="59">
        <v>7.69</v>
      </c>
      <c r="O45" s="59">
        <v>7.43</v>
      </c>
      <c r="P45" s="63">
        <v>8.4600000000000009</v>
      </c>
      <c r="Q45" s="63">
        <v>7.98</v>
      </c>
      <c r="R45" s="64">
        <v>8.1199999999999992</v>
      </c>
    </row>
    <row r="46" spans="3:18" x14ac:dyDescent="0.25">
      <c r="C46" s="4"/>
      <c r="D46" s="9">
        <v>42948</v>
      </c>
      <c r="E46" s="59">
        <v>8.3000000000000007</v>
      </c>
      <c r="F46" s="59">
        <v>8.2200000000000006</v>
      </c>
      <c r="G46" s="59">
        <v>8.08</v>
      </c>
      <c r="H46" s="59">
        <v>8.1999999999999993</v>
      </c>
      <c r="I46" s="59">
        <v>7.81</v>
      </c>
      <c r="J46" s="59">
        <v>7.64</v>
      </c>
      <c r="K46" s="59">
        <v>7.9</v>
      </c>
      <c r="L46" s="59">
        <v>7.5</v>
      </c>
      <c r="M46" s="59">
        <v>7.93</v>
      </c>
      <c r="N46" s="59">
        <v>7.08</v>
      </c>
      <c r="O46" s="59">
        <v>7.67</v>
      </c>
      <c r="P46" s="63">
        <v>8.16</v>
      </c>
      <c r="Q46" s="63">
        <v>6.66</v>
      </c>
      <c r="R46" s="64">
        <v>8.11</v>
      </c>
    </row>
    <row r="47" spans="3:18" x14ac:dyDescent="0.25">
      <c r="C47" s="12">
        <v>2018</v>
      </c>
      <c r="D47" s="9">
        <v>43101</v>
      </c>
      <c r="E47" s="59">
        <v>7.5</v>
      </c>
      <c r="F47" s="59">
        <v>7.8466666666666667</v>
      </c>
      <c r="G47" s="59">
        <v>8.0466666666666669</v>
      </c>
      <c r="H47" s="59">
        <v>7.793333333333333</v>
      </c>
      <c r="I47" s="59">
        <v>8.2233333333333345</v>
      </c>
      <c r="J47" s="59">
        <v>7.4066666666666663</v>
      </c>
      <c r="K47" s="59">
        <v>7.833333333333333</v>
      </c>
      <c r="L47" s="59">
        <v>6.23</v>
      </c>
      <c r="M47" s="59">
        <v>7.3633333333333342</v>
      </c>
      <c r="N47" s="59">
        <v>7.1499999999999995</v>
      </c>
      <c r="O47" s="59">
        <v>7.7333333333333334</v>
      </c>
      <c r="P47" s="63">
        <v>7.58</v>
      </c>
      <c r="Q47" s="63">
        <v>7.79</v>
      </c>
      <c r="R47" s="64">
        <v>7.79</v>
      </c>
    </row>
    <row r="48" spans="3:18" x14ac:dyDescent="0.25">
      <c r="C48" s="4"/>
      <c r="D48" s="9">
        <v>43252</v>
      </c>
      <c r="E48" s="59">
        <v>8.49</v>
      </c>
      <c r="F48" s="59">
        <v>8</v>
      </c>
      <c r="G48" s="59">
        <v>8.18</v>
      </c>
      <c r="H48" s="59">
        <v>8.16</v>
      </c>
      <c r="I48" s="59">
        <v>7.94</v>
      </c>
      <c r="J48" s="59">
        <v>7.97</v>
      </c>
      <c r="K48" s="59">
        <v>7.85</v>
      </c>
      <c r="L48" s="59">
        <v>7.4</v>
      </c>
      <c r="M48" s="59">
        <v>7.45</v>
      </c>
      <c r="N48" s="59">
        <v>7.39</v>
      </c>
      <c r="O48" s="59">
        <v>7.89</v>
      </c>
      <c r="P48" s="63">
        <v>8.01</v>
      </c>
      <c r="Q48" s="63">
        <v>7.74</v>
      </c>
      <c r="R48" s="64">
        <v>8.0399999999999991</v>
      </c>
    </row>
    <row r="49" spans="3:18" x14ac:dyDescent="0.25">
      <c r="C49" s="4"/>
      <c r="D49" s="9">
        <v>43313</v>
      </c>
      <c r="E49" s="59">
        <v>8.31</v>
      </c>
      <c r="F49" s="59">
        <v>7.8866666666666667</v>
      </c>
      <c r="G49" s="59">
        <v>7.6099999999999994</v>
      </c>
      <c r="H49" s="59">
        <v>8.24</v>
      </c>
      <c r="I49" s="59">
        <v>8.0033333333333321</v>
      </c>
      <c r="J49" s="59">
        <v>7.6099999999999994</v>
      </c>
      <c r="K49" s="59">
        <v>7.84</v>
      </c>
      <c r="L49" s="59">
        <v>6.4433333333333342</v>
      </c>
      <c r="M49" s="59">
        <v>7.3266666666666671</v>
      </c>
      <c r="N49" s="59">
        <v>7.0933333333333337</v>
      </c>
      <c r="O49" s="59">
        <v>7.7433333333333332</v>
      </c>
      <c r="P49" s="63">
        <v>8.5499999999999989</v>
      </c>
      <c r="Q49" s="63">
        <v>7.52</v>
      </c>
      <c r="R49" s="64">
        <v>8.09</v>
      </c>
    </row>
    <row r="50" spans="3:18" x14ac:dyDescent="0.25">
      <c r="C50" s="12">
        <v>2019</v>
      </c>
      <c r="D50" s="9">
        <v>43466</v>
      </c>
      <c r="E50" s="59">
        <v>7.84</v>
      </c>
      <c r="F50" s="59">
        <v>7.85</v>
      </c>
      <c r="G50" s="59">
        <v>8.26</v>
      </c>
      <c r="H50" s="59">
        <v>8.06</v>
      </c>
      <c r="I50" s="59">
        <v>8.3800000000000008</v>
      </c>
      <c r="J50" s="59">
        <v>8.15</v>
      </c>
      <c r="K50" s="59">
        <v>7.79</v>
      </c>
      <c r="L50" s="59">
        <v>7.45</v>
      </c>
      <c r="M50" s="59">
        <v>7.51</v>
      </c>
      <c r="N50" s="59">
        <v>6.66</v>
      </c>
      <c r="O50" s="59">
        <v>7.66</v>
      </c>
      <c r="P50" s="63">
        <v>7.93</v>
      </c>
      <c r="Q50" s="63">
        <v>7.22</v>
      </c>
      <c r="R50" s="64">
        <v>6.01</v>
      </c>
    </row>
    <row r="51" spans="3:18" x14ac:dyDescent="0.25">
      <c r="C51" s="4"/>
      <c r="D51" s="9">
        <v>43617</v>
      </c>
      <c r="E51" s="59">
        <v>8.543333333333333</v>
      </c>
      <c r="F51" s="59">
        <v>8.0266666666666655</v>
      </c>
      <c r="G51" s="59">
        <v>8.0466666666666669</v>
      </c>
      <c r="H51" s="59">
        <v>8.2333333333333325</v>
      </c>
      <c r="I51" s="59">
        <v>8.5850000000000009</v>
      </c>
      <c r="J51" s="59">
        <v>7.8666666666666671</v>
      </c>
      <c r="K51" s="59">
        <v>7.62</v>
      </c>
      <c r="L51" s="59">
        <v>7.6499999999999995</v>
      </c>
      <c r="M51" s="59">
        <v>7.4033333333333333</v>
      </c>
      <c r="N51" s="59">
        <v>7.79</v>
      </c>
      <c r="O51" s="59">
        <v>7.746666666666667</v>
      </c>
      <c r="P51" s="63">
        <v>7.7066666666666661</v>
      </c>
      <c r="Q51" s="63">
        <v>8.5133333333333336</v>
      </c>
      <c r="R51" s="66"/>
    </row>
    <row r="52" spans="3:18" x14ac:dyDescent="0.25">
      <c r="C52" s="4"/>
      <c r="D52" s="9">
        <v>43678</v>
      </c>
      <c r="E52" s="59">
        <v>8.1533333333333342</v>
      </c>
      <c r="F52" s="59">
        <v>7.94</v>
      </c>
      <c r="G52" s="59">
        <v>7.9633333333333338</v>
      </c>
      <c r="H52" s="59">
        <v>7.956666666666667</v>
      </c>
      <c r="I52" s="59">
        <v>8.08</v>
      </c>
      <c r="J52" s="59">
        <v>7.9733333333333336</v>
      </c>
      <c r="K52" s="59">
        <v>7.956666666666667</v>
      </c>
      <c r="L52" s="59">
        <v>7.830000000000001</v>
      </c>
      <c r="M52" s="59">
        <v>7.69</v>
      </c>
      <c r="N52" s="59">
        <v>7.8599999999999994</v>
      </c>
      <c r="O52" s="59">
        <v>7.9499999999999993</v>
      </c>
      <c r="P52" s="63">
        <v>7.8266666666666671</v>
      </c>
      <c r="Q52" s="63">
        <v>8.0833333333333339</v>
      </c>
      <c r="R52" s="64">
        <v>8.0499999999999989</v>
      </c>
    </row>
    <row r="53" spans="3:18" x14ac:dyDescent="0.25">
      <c r="C53" s="12">
        <v>2021</v>
      </c>
      <c r="D53" s="9">
        <v>44378</v>
      </c>
      <c r="E53" s="59">
        <v>7.7266666669999999</v>
      </c>
      <c r="F53" s="59">
        <v>7.2733333330000001</v>
      </c>
      <c r="G53" s="59">
        <v>7.3266666669999996</v>
      </c>
      <c r="H53" s="59">
        <v>7.3166666669999998</v>
      </c>
      <c r="I53" s="59">
        <v>7.12</v>
      </c>
      <c r="J53" s="59">
        <v>7.0866666670000003</v>
      </c>
      <c r="K53" s="59">
        <v>7.2133333329999996</v>
      </c>
      <c r="L53" s="59">
        <v>6.7066666670000004</v>
      </c>
      <c r="M53" s="59">
        <v>7.2966666670000002</v>
      </c>
      <c r="N53" s="59">
        <v>6.17</v>
      </c>
      <c r="O53" s="59">
        <v>7.2433333329999998</v>
      </c>
      <c r="P53" s="63">
        <v>7.3333333329999997</v>
      </c>
      <c r="Q53" s="63">
        <v>6.8533333330000001</v>
      </c>
      <c r="R53" s="64">
        <v>7.657</v>
      </c>
    </row>
    <row r="54" spans="3:18" x14ac:dyDescent="0.25">
      <c r="C54" s="4"/>
      <c r="D54" s="9">
        <v>44409</v>
      </c>
      <c r="E54" s="59">
        <v>7.9899999999999993</v>
      </c>
      <c r="F54" s="59">
        <v>8.4599999999999991</v>
      </c>
      <c r="G54" s="59">
        <v>8.0566666666666666</v>
      </c>
      <c r="H54" s="59">
        <v>8.1833333333333336</v>
      </c>
      <c r="I54" s="59">
        <v>7.94</v>
      </c>
      <c r="J54" s="59">
        <v>7.57</v>
      </c>
      <c r="K54" s="59">
        <v>7.8866666666666667</v>
      </c>
      <c r="L54" s="59">
        <v>7.5866666666666669</v>
      </c>
      <c r="M54" s="59">
        <v>7.8366666666666669</v>
      </c>
      <c r="N54" s="59">
        <v>7.8999999999999995</v>
      </c>
      <c r="O54" s="59">
        <v>8.31</v>
      </c>
      <c r="P54" s="63">
        <v>8.33</v>
      </c>
      <c r="Q54" s="63">
        <v>7.82</v>
      </c>
      <c r="R54" s="64">
        <v>8.5066600000000001</v>
      </c>
    </row>
    <row r="55" spans="3:18" x14ac:dyDescent="0.25">
      <c r="C55" s="4"/>
      <c r="D55" s="9">
        <v>44440</v>
      </c>
      <c r="E55" s="59">
        <v>8.6999999999999993</v>
      </c>
      <c r="F55" s="59">
        <v>8.18</v>
      </c>
      <c r="G55" s="59">
        <v>7.96</v>
      </c>
      <c r="H55" s="59">
        <v>7.93</v>
      </c>
      <c r="I55" s="59">
        <v>7.99</v>
      </c>
      <c r="J55" s="59">
        <v>8.09</v>
      </c>
      <c r="K55" s="59">
        <v>7.9</v>
      </c>
      <c r="L55" s="59">
        <v>7.31</v>
      </c>
      <c r="M55" s="59">
        <v>7.9</v>
      </c>
      <c r="N55" s="59">
        <v>7.6</v>
      </c>
      <c r="O55" s="59">
        <v>8.18</v>
      </c>
      <c r="P55" s="63">
        <v>8.32</v>
      </c>
      <c r="Q55" s="63">
        <v>7.79</v>
      </c>
      <c r="R55" s="66"/>
    </row>
    <row r="56" spans="3:18" x14ac:dyDescent="0.25">
      <c r="C56" s="4"/>
      <c r="D56" s="9">
        <v>44470</v>
      </c>
      <c r="E56" s="59">
        <v>8.16</v>
      </c>
      <c r="F56" s="59">
        <v>8.15</v>
      </c>
      <c r="G56" s="59">
        <v>7.51</v>
      </c>
      <c r="H56" s="59">
        <v>7.94</v>
      </c>
      <c r="I56" s="59">
        <v>7.91</v>
      </c>
      <c r="J56" s="59">
        <v>7.72</v>
      </c>
      <c r="K56" s="59">
        <v>7.53</v>
      </c>
      <c r="L56" s="59">
        <v>6.93</v>
      </c>
      <c r="M56" s="59">
        <v>7.05</v>
      </c>
      <c r="N56" s="59">
        <v>6.55</v>
      </c>
      <c r="O56" s="59">
        <v>7.88</v>
      </c>
      <c r="P56" s="63">
        <v>7.93</v>
      </c>
      <c r="Q56" s="63">
        <v>7.71</v>
      </c>
      <c r="R56" s="66"/>
    </row>
    <row r="57" spans="3:18" x14ac:dyDescent="0.25">
      <c r="C57" s="12">
        <v>2022</v>
      </c>
      <c r="D57" s="9">
        <v>44562</v>
      </c>
      <c r="E57" s="59">
        <v>7.44</v>
      </c>
      <c r="F57" s="59">
        <v>7.96</v>
      </c>
      <c r="G57" s="59">
        <v>7.63</v>
      </c>
      <c r="H57" s="59">
        <v>7.62</v>
      </c>
      <c r="I57" s="59">
        <v>7.65</v>
      </c>
      <c r="J57" s="59">
        <v>7.55</v>
      </c>
      <c r="K57" s="59">
        <v>7.55</v>
      </c>
      <c r="L57" s="59">
        <v>7.25</v>
      </c>
      <c r="M57" s="59">
        <v>7.48</v>
      </c>
      <c r="N57" s="59">
        <v>7.23</v>
      </c>
      <c r="O57" s="59">
        <v>7.87</v>
      </c>
      <c r="P57" s="63">
        <v>7.88</v>
      </c>
      <c r="Q57" s="63">
        <v>7.88</v>
      </c>
      <c r="R57" s="66"/>
    </row>
    <row r="58" spans="3:18" x14ac:dyDescent="0.25">
      <c r="C58" s="4"/>
      <c r="D58" s="9">
        <v>44621</v>
      </c>
      <c r="E58" s="59">
        <v>7.71</v>
      </c>
      <c r="F58" s="59">
        <v>8.25</v>
      </c>
      <c r="G58" s="59">
        <v>7.7</v>
      </c>
      <c r="H58" s="59">
        <v>7.54</v>
      </c>
      <c r="I58" s="59">
        <v>7.69</v>
      </c>
      <c r="J58" s="59">
        <v>7.8</v>
      </c>
      <c r="K58" s="59">
        <v>7.81</v>
      </c>
      <c r="L58" s="59">
        <v>7.56</v>
      </c>
      <c r="M58" s="59">
        <v>7.49</v>
      </c>
      <c r="N58" s="59">
        <v>7.32</v>
      </c>
      <c r="O58" s="59">
        <v>7.77</v>
      </c>
      <c r="P58" s="63">
        <v>7.61</v>
      </c>
      <c r="Q58" s="63">
        <v>7.71</v>
      </c>
      <c r="R58" s="66"/>
    </row>
    <row r="59" spans="3:18" x14ac:dyDescent="0.25">
      <c r="C59" s="4"/>
      <c r="D59" s="9">
        <v>44713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8"/>
      <c r="Q59" s="68"/>
      <c r="R59" s="67"/>
    </row>
    <row r="60" spans="3:18" x14ac:dyDescent="0.25">
      <c r="C60" s="1"/>
      <c r="D60" s="16" t="s">
        <v>16</v>
      </c>
      <c r="E60" s="55">
        <f>AVERAGE(E23:E59)</f>
        <v>8.1899980952476188</v>
      </c>
      <c r="F60" s="55">
        <f t="shared" ref="F60:Q60" si="0">AVERAGE(F23:F59)</f>
        <v>8.1846568627352951</v>
      </c>
      <c r="G60" s="55">
        <f t="shared" si="0"/>
        <v>8.0647058823627464</v>
      </c>
      <c r="H60" s="55">
        <f t="shared" si="0"/>
        <v>8.1213800000095233</v>
      </c>
      <c r="I60" s="55">
        <f t="shared" si="0"/>
        <v>8.019618095238096</v>
      </c>
      <c r="J60" s="55">
        <f t="shared" si="0"/>
        <v>7.9729047619142861</v>
      </c>
      <c r="K60" s="55">
        <f t="shared" si="0"/>
        <v>7.9319532380857138</v>
      </c>
      <c r="L60" s="55">
        <f t="shared" si="0"/>
        <v>7.5075238095333345</v>
      </c>
      <c r="M60" s="55">
        <f t="shared" si="0"/>
        <v>7.6738104762000017</v>
      </c>
      <c r="N60" s="55">
        <f t="shared" si="0"/>
        <v>7.4465686274509801</v>
      </c>
      <c r="O60" s="55">
        <f t="shared" si="0"/>
        <v>7.9143809523714284</v>
      </c>
      <c r="P60" s="55">
        <f t="shared" si="0"/>
        <v>7.9411764705686281</v>
      </c>
      <c r="Q60" s="55">
        <f t="shared" si="0"/>
        <v>7.7447058823333332</v>
      </c>
      <c r="R60" s="1"/>
    </row>
    <row r="62" spans="3:18" x14ac:dyDescent="0.25">
      <c r="C62" s="28"/>
      <c r="D62" s="78" t="s">
        <v>18</v>
      </c>
      <c r="E62" s="78"/>
      <c r="F62" s="78"/>
    </row>
  </sheetData>
  <mergeCells count="1">
    <mergeCell ref="D62:F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R66"/>
  <sheetViews>
    <sheetView workbookViewId="0">
      <selection activeCell="H22" sqref="H22"/>
    </sheetView>
  </sheetViews>
  <sheetFormatPr baseColWidth="10" defaultColWidth="11.42578125" defaultRowHeight="15" x14ac:dyDescent="0.25"/>
  <cols>
    <col min="14" max="14" width="16.7109375" customWidth="1"/>
    <col min="15" max="15" width="13.7109375" customWidth="1"/>
    <col min="18" max="18" width="17.140625" customWidth="1"/>
  </cols>
  <sheetData>
    <row r="4" spans="3:18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3:18" ht="15.75" x14ac:dyDescent="0.25">
      <c r="C5" s="2"/>
      <c r="D5" s="2"/>
      <c r="E5" s="2"/>
      <c r="F5" s="2"/>
      <c r="G5" s="2"/>
      <c r="H5" s="2"/>
      <c r="I5" s="2"/>
      <c r="J5" s="3" t="s">
        <v>23</v>
      </c>
      <c r="K5" s="2"/>
      <c r="L5" s="2"/>
      <c r="M5" s="2"/>
      <c r="N5" s="2"/>
      <c r="O5" s="2"/>
      <c r="P5" s="2"/>
      <c r="Q5" s="2"/>
      <c r="R5" s="2"/>
    </row>
    <row r="6" spans="3:18" ht="15.75" x14ac:dyDescent="0.25">
      <c r="C6" s="2"/>
      <c r="D6" s="2"/>
      <c r="E6" s="2"/>
      <c r="F6" s="2"/>
      <c r="G6" s="2"/>
      <c r="H6" s="2"/>
      <c r="I6" s="2"/>
      <c r="J6" s="3" t="s">
        <v>24</v>
      </c>
      <c r="K6" s="2"/>
      <c r="L6" s="2"/>
      <c r="M6" s="2"/>
      <c r="N6" s="2"/>
      <c r="O6" s="2"/>
      <c r="P6" s="2"/>
      <c r="Q6" s="2"/>
      <c r="R6" s="2"/>
    </row>
    <row r="7" spans="3:18" ht="15.75" x14ac:dyDescent="0.25">
      <c r="C7" s="4"/>
      <c r="D7" s="5"/>
      <c r="E7" s="6">
        <v>1</v>
      </c>
      <c r="F7" s="6">
        <v>2</v>
      </c>
      <c r="G7" s="6">
        <v>3</v>
      </c>
      <c r="H7" s="6">
        <v>4</v>
      </c>
      <c r="I7" s="6">
        <v>5</v>
      </c>
      <c r="J7" s="6">
        <v>6</v>
      </c>
      <c r="K7" s="6">
        <v>7</v>
      </c>
      <c r="L7" s="6">
        <v>8</v>
      </c>
      <c r="M7" s="6">
        <v>9</v>
      </c>
      <c r="N7" s="6">
        <v>10</v>
      </c>
      <c r="O7" s="6">
        <v>11</v>
      </c>
      <c r="P7" s="7">
        <v>12</v>
      </c>
      <c r="Q7" s="7">
        <v>13</v>
      </c>
      <c r="R7" s="6">
        <v>14</v>
      </c>
    </row>
    <row r="8" spans="3:18" ht="31.5" x14ac:dyDescent="0.25">
      <c r="C8" s="8"/>
      <c r="D8" s="9"/>
      <c r="E8" s="10" t="s">
        <v>2</v>
      </c>
      <c r="F8" s="10" t="s">
        <v>3</v>
      </c>
      <c r="G8" s="10" t="s">
        <v>4</v>
      </c>
      <c r="H8" s="10" t="s">
        <v>5</v>
      </c>
      <c r="I8" s="10" t="s">
        <v>6</v>
      </c>
      <c r="J8" s="10" t="s">
        <v>7</v>
      </c>
      <c r="K8" s="10" t="s">
        <v>8</v>
      </c>
      <c r="L8" s="10" t="s">
        <v>9</v>
      </c>
      <c r="M8" s="10" t="s">
        <v>10</v>
      </c>
      <c r="N8" s="10" t="s">
        <v>11</v>
      </c>
      <c r="O8" s="10" t="s">
        <v>12</v>
      </c>
      <c r="P8" s="11" t="s">
        <v>13</v>
      </c>
      <c r="Q8" s="11" t="s">
        <v>14</v>
      </c>
      <c r="R8" s="10" t="s">
        <v>15</v>
      </c>
    </row>
    <row r="9" spans="3:18" ht="15.75" x14ac:dyDescent="0.25">
      <c r="C9" s="12">
        <v>2009</v>
      </c>
      <c r="D9" s="30">
        <v>39995</v>
      </c>
      <c r="E9" s="56">
        <v>429</v>
      </c>
      <c r="F9" s="47">
        <v>342.66666666666669</v>
      </c>
      <c r="G9" s="47">
        <v>247</v>
      </c>
      <c r="H9" s="47">
        <v>417.66666666666669</v>
      </c>
      <c r="I9" s="47">
        <v>269</v>
      </c>
      <c r="J9" s="47">
        <v>765.33333333333337</v>
      </c>
      <c r="K9" s="47">
        <v>497.33333333333331</v>
      </c>
      <c r="L9" s="47">
        <v>706</v>
      </c>
      <c r="M9" s="47">
        <v>393.66666666666669</v>
      </c>
      <c r="N9" s="69">
        <v>233</v>
      </c>
      <c r="O9" s="47">
        <v>655</v>
      </c>
      <c r="P9" s="44"/>
      <c r="Q9" s="44"/>
      <c r="R9" s="45"/>
    </row>
    <row r="10" spans="3:18" ht="15.75" x14ac:dyDescent="0.25">
      <c r="C10" s="8"/>
      <c r="D10" s="30">
        <v>40026</v>
      </c>
      <c r="E10" s="47">
        <v>206</v>
      </c>
      <c r="F10" s="56">
        <v>141</v>
      </c>
      <c r="G10" s="47">
        <v>100</v>
      </c>
      <c r="H10" s="47">
        <v>173.33333333333334</v>
      </c>
      <c r="I10" s="47">
        <v>113.33333333333333</v>
      </c>
      <c r="J10" s="47">
        <v>285.33333333333331</v>
      </c>
      <c r="K10" s="47">
        <v>156</v>
      </c>
      <c r="L10" s="47">
        <v>176.33333333333334</v>
      </c>
      <c r="M10" s="47">
        <v>177</v>
      </c>
      <c r="N10" s="47">
        <v>81</v>
      </c>
      <c r="O10" s="47">
        <v>202.66666666666666</v>
      </c>
      <c r="P10" s="44"/>
      <c r="Q10" s="44"/>
      <c r="R10" s="45"/>
    </row>
    <row r="11" spans="3:18" ht="15.75" x14ac:dyDescent="0.25">
      <c r="C11" s="8"/>
      <c r="D11" s="30">
        <v>40087</v>
      </c>
      <c r="E11" s="56">
        <v>196.33333333333334</v>
      </c>
      <c r="F11" s="47">
        <v>149</v>
      </c>
      <c r="G11" s="47">
        <v>100.66666666666667</v>
      </c>
      <c r="H11" s="47">
        <v>180</v>
      </c>
      <c r="I11" s="47">
        <v>116</v>
      </c>
      <c r="J11" s="47">
        <v>336</v>
      </c>
      <c r="K11" s="47">
        <v>195</v>
      </c>
      <c r="L11" s="47">
        <v>188</v>
      </c>
      <c r="M11" s="47">
        <v>195</v>
      </c>
      <c r="N11" s="47">
        <v>80</v>
      </c>
      <c r="O11" s="47">
        <v>232</v>
      </c>
      <c r="P11" s="44"/>
      <c r="Q11" s="44"/>
      <c r="R11" s="45"/>
    </row>
    <row r="12" spans="3:18" ht="15.75" x14ac:dyDescent="0.25">
      <c r="C12" s="8"/>
      <c r="D12" s="30">
        <v>40118</v>
      </c>
      <c r="E12" s="47">
        <v>165.33333333333334</v>
      </c>
      <c r="F12" s="47">
        <v>149</v>
      </c>
      <c r="G12" s="47">
        <v>78.666666666666671</v>
      </c>
      <c r="H12" s="47">
        <v>164.66666666666666</v>
      </c>
      <c r="I12" s="47">
        <v>102</v>
      </c>
      <c r="J12" s="47">
        <v>246</v>
      </c>
      <c r="K12" s="47">
        <v>118.33333333333333</v>
      </c>
      <c r="L12" s="47">
        <v>151.33333333333334</v>
      </c>
      <c r="M12" s="47">
        <v>181.33333333333334</v>
      </c>
      <c r="N12" s="47">
        <v>82.86666666666666</v>
      </c>
      <c r="O12" s="47">
        <v>231.33333333333334</v>
      </c>
      <c r="P12" s="44"/>
      <c r="Q12" s="44"/>
      <c r="R12" s="45"/>
    </row>
    <row r="13" spans="3:18" ht="15.75" x14ac:dyDescent="0.25">
      <c r="C13" s="8"/>
      <c r="D13" s="30">
        <v>40148</v>
      </c>
      <c r="E13" s="47">
        <v>241.33333333333334</v>
      </c>
      <c r="F13" s="47">
        <v>207.66666666666666</v>
      </c>
      <c r="G13" s="47">
        <v>112</v>
      </c>
      <c r="H13" s="47">
        <v>197.33333333333334</v>
      </c>
      <c r="I13" s="47">
        <v>132</v>
      </c>
      <c r="J13" s="47">
        <v>462</v>
      </c>
      <c r="K13" s="47">
        <v>300</v>
      </c>
      <c r="L13" s="47">
        <v>409</v>
      </c>
      <c r="M13" s="47">
        <v>198</v>
      </c>
      <c r="N13" s="47">
        <v>75</v>
      </c>
      <c r="O13" s="47">
        <v>312</v>
      </c>
      <c r="P13" s="44"/>
      <c r="Q13" s="44"/>
      <c r="R13" s="45"/>
    </row>
    <row r="14" spans="3:18" ht="15.75" x14ac:dyDescent="0.25">
      <c r="C14" s="12">
        <v>2010</v>
      </c>
      <c r="D14" s="30">
        <v>40210</v>
      </c>
      <c r="E14" s="47">
        <v>241.33333333333334</v>
      </c>
      <c r="F14" s="56">
        <v>209.33333333333334</v>
      </c>
      <c r="G14" s="47">
        <v>118</v>
      </c>
      <c r="H14" s="47">
        <v>201</v>
      </c>
      <c r="I14" s="47">
        <v>138</v>
      </c>
      <c r="J14" s="47">
        <v>449.66666666666669</v>
      </c>
      <c r="K14" s="47">
        <v>271</v>
      </c>
      <c r="L14" s="47">
        <v>517.33333333333337</v>
      </c>
      <c r="M14" s="47">
        <v>230</v>
      </c>
      <c r="N14" s="47">
        <v>98.2</v>
      </c>
      <c r="O14" s="47">
        <v>375.33333333333331</v>
      </c>
      <c r="P14" s="44"/>
      <c r="Q14" s="44"/>
      <c r="R14" s="45"/>
    </row>
    <row r="15" spans="3:18" ht="15.75" x14ac:dyDescent="0.25">
      <c r="C15" s="8"/>
      <c r="D15" s="30">
        <v>40330</v>
      </c>
      <c r="E15" s="56">
        <v>189.33333333333334</v>
      </c>
      <c r="F15" s="47">
        <v>178.33333333333334</v>
      </c>
      <c r="G15" s="47">
        <v>97.333333333333329</v>
      </c>
      <c r="H15" s="47">
        <v>195.33333333333334</v>
      </c>
      <c r="I15" s="47">
        <v>141</v>
      </c>
      <c r="J15" s="47">
        <v>325</v>
      </c>
      <c r="K15" s="47">
        <v>226.66666666666666</v>
      </c>
      <c r="L15" s="47">
        <v>497.33333333333331</v>
      </c>
      <c r="M15" s="47">
        <v>198.66666666666666</v>
      </c>
      <c r="N15" s="69">
        <v>112.10000000000001</v>
      </c>
      <c r="O15" s="47">
        <v>312</v>
      </c>
      <c r="P15" s="44"/>
      <c r="Q15" s="44"/>
      <c r="R15" s="45"/>
    </row>
    <row r="16" spans="3:18" ht="15.75" x14ac:dyDescent="0.25">
      <c r="C16" s="8"/>
      <c r="D16" s="30">
        <v>40452</v>
      </c>
      <c r="E16" s="47">
        <v>328.57142857142861</v>
      </c>
      <c r="F16" s="47">
        <v>207.1428571428572</v>
      </c>
      <c r="G16" s="47">
        <v>121.42857142857143</v>
      </c>
      <c r="H16" s="47">
        <v>264.28571428571428</v>
      </c>
      <c r="I16" s="47">
        <v>171.42857142857144</v>
      </c>
      <c r="J16" s="47">
        <v>678.57142857142867</v>
      </c>
      <c r="K16" s="47">
        <v>228.57142857142858</v>
      </c>
      <c r="L16" s="47">
        <v>285.71428571428572</v>
      </c>
      <c r="M16" s="47">
        <v>328.57142857142861</v>
      </c>
      <c r="N16" s="47">
        <v>35.714285714285715</v>
      </c>
      <c r="O16" s="47">
        <v>378.57142857142861</v>
      </c>
      <c r="P16" s="44"/>
      <c r="Q16" s="44"/>
      <c r="R16" s="45"/>
    </row>
    <row r="17" spans="3:18" ht="15.75" x14ac:dyDescent="0.25">
      <c r="C17" s="8"/>
      <c r="D17" s="30">
        <v>40483</v>
      </c>
      <c r="E17" s="47">
        <v>371.42857142857139</v>
      </c>
      <c r="F17" s="47">
        <v>321.42857142857144</v>
      </c>
      <c r="G17" s="47">
        <v>178.57142857142858</v>
      </c>
      <c r="H17" s="47">
        <v>314.28571428571428</v>
      </c>
      <c r="I17" s="47">
        <v>214.28571428571431</v>
      </c>
      <c r="J17" s="47">
        <v>814.28571428571433</v>
      </c>
      <c r="K17" s="47">
        <v>392.85714285714289</v>
      </c>
      <c r="L17" s="47">
        <v>492.85714285714289</v>
      </c>
      <c r="M17" s="47">
        <v>335.71428571428572</v>
      </c>
      <c r="N17" s="47">
        <v>50</v>
      </c>
      <c r="O17" s="47">
        <v>442.85714285714289</v>
      </c>
      <c r="P17" s="44"/>
      <c r="Q17" s="44"/>
      <c r="R17" s="45"/>
    </row>
    <row r="18" spans="3:18" ht="15.75" x14ac:dyDescent="0.25">
      <c r="C18" s="12">
        <v>2011</v>
      </c>
      <c r="D18" s="30">
        <v>40544</v>
      </c>
      <c r="E18" s="47">
        <v>164.66666666666666</v>
      </c>
      <c r="F18" s="47">
        <v>169.33333333333334</v>
      </c>
      <c r="G18" s="47">
        <v>115.33333333333333</v>
      </c>
      <c r="H18" s="47">
        <v>195</v>
      </c>
      <c r="I18" s="47">
        <v>103.66666666666667</v>
      </c>
      <c r="J18" s="47">
        <v>401</v>
      </c>
      <c r="K18" s="47">
        <v>134.33333333333334</v>
      </c>
      <c r="L18" s="47">
        <v>153</v>
      </c>
      <c r="M18" s="47">
        <v>136.33333333333334</v>
      </c>
      <c r="N18" s="47">
        <v>51.666666666666664</v>
      </c>
      <c r="O18" s="47">
        <v>335</v>
      </c>
      <c r="P18" s="44"/>
      <c r="Q18" s="44"/>
      <c r="R18" s="45"/>
    </row>
    <row r="19" spans="3:18" ht="15.75" x14ac:dyDescent="0.25">
      <c r="C19" s="8"/>
      <c r="D19" s="30">
        <v>40603</v>
      </c>
      <c r="E19" s="56">
        <v>304.33333333333331</v>
      </c>
      <c r="F19" s="47">
        <v>257.33333333333331</v>
      </c>
      <c r="G19" s="47">
        <v>132</v>
      </c>
      <c r="H19" s="47">
        <v>237.33333333333334</v>
      </c>
      <c r="I19" s="47">
        <v>162.33333333333334</v>
      </c>
      <c r="J19" s="47">
        <v>596</v>
      </c>
      <c r="K19" s="47">
        <v>447.33333333333331</v>
      </c>
      <c r="L19" s="47">
        <v>950</v>
      </c>
      <c r="M19" s="47">
        <v>271.33333333333331</v>
      </c>
      <c r="N19" s="47">
        <v>62</v>
      </c>
      <c r="O19" s="47">
        <v>454.33333333333331</v>
      </c>
      <c r="P19" s="44"/>
      <c r="Q19" s="44"/>
      <c r="R19" s="45"/>
    </row>
    <row r="20" spans="3:18" ht="15.75" x14ac:dyDescent="0.25">
      <c r="C20" s="8"/>
      <c r="D20" s="30">
        <v>40634</v>
      </c>
      <c r="E20" s="47">
        <v>304.33333333333331</v>
      </c>
      <c r="F20" s="47">
        <v>257.33333333333331</v>
      </c>
      <c r="G20" s="47">
        <v>132</v>
      </c>
      <c r="H20" s="47">
        <v>237.33333333333334</v>
      </c>
      <c r="I20" s="47">
        <v>162.33333333333334</v>
      </c>
      <c r="J20" s="47">
        <v>596</v>
      </c>
      <c r="K20" s="47">
        <v>447.33333333333331</v>
      </c>
      <c r="L20" s="47">
        <v>950</v>
      </c>
      <c r="M20" s="47">
        <v>271.33333333333331</v>
      </c>
      <c r="N20" s="47">
        <v>62</v>
      </c>
      <c r="O20" s="47">
        <v>454.33333333333331</v>
      </c>
      <c r="P20" s="44"/>
      <c r="Q20" s="44"/>
      <c r="R20" s="45"/>
    </row>
    <row r="21" spans="3:18" ht="15.75" x14ac:dyDescent="0.25">
      <c r="C21" s="8"/>
      <c r="D21" s="30">
        <v>40756</v>
      </c>
      <c r="E21" s="47">
        <v>221.33333333333334</v>
      </c>
      <c r="F21" s="47">
        <v>155.33333333333334</v>
      </c>
      <c r="G21" s="47">
        <v>80</v>
      </c>
      <c r="H21" s="47">
        <v>194.33333333333334</v>
      </c>
      <c r="I21" s="47">
        <v>106.66666666666667</v>
      </c>
      <c r="J21" s="47">
        <v>243.66666666666666</v>
      </c>
      <c r="K21" s="47">
        <v>177</v>
      </c>
      <c r="L21" s="47">
        <v>266.33333333333331</v>
      </c>
      <c r="M21" s="47">
        <v>198.33333333333334</v>
      </c>
      <c r="N21" s="47">
        <v>24.333333333333332</v>
      </c>
      <c r="O21" s="47">
        <v>319.66666666666669</v>
      </c>
      <c r="P21" s="44"/>
      <c r="Q21" s="44"/>
      <c r="R21" s="45"/>
    </row>
    <row r="22" spans="3:18" ht="15.75" x14ac:dyDescent="0.25">
      <c r="C22" s="8"/>
      <c r="D22" s="30">
        <v>40817</v>
      </c>
      <c r="E22" s="47">
        <f>(244+244+244)/3</f>
        <v>244</v>
      </c>
      <c r="F22" s="47">
        <f>(174+174+174)/3</f>
        <v>174</v>
      </c>
      <c r="G22" s="47">
        <f>(114*3)/3</f>
        <v>114</v>
      </c>
      <c r="H22" s="47">
        <f>(220*3)/3</f>
        <v>220</v>
      </c>
      <c r="I22" s="47">
        <f>(128*3)/3</f>
        <v>128</v>
      </c>
      <c r="J22" s="47">
        <f>(539*3)/3</f>
        <v>539</v>
      </c>
      <c r="K22" s="47">
        <f>(246*3)/3</f>
        <v>246</v>
      </c>
      <c r="L22" s="47">
        <f>(258+258+257)/3</f>
        <v>257.66666666666669</v>
      </c>
      <c r="M22" s="47">
        <f>(215+212+223)/3</f>
        <v>216.66666666666666</v>
      </c>
      <c r="N22" s="47">
        <f>(39+37-36)/3</f>
        <v>13.333333333333334</v>
      </c>
      <c r="O22" s="47">
        <f>(292*3)/3</f>
        <v>292</v>
      </c>
      <c r="P22" s="44"/>
      <c r="Q22" s="44"/>
      <c r="R22" s="45"/>
    </row>
    <row r="23" spans="3:18" ht="15.75" x14ac:dyDescent="0.25">
      <c r="C23" s="8"/>
      <c r="D23" s="30">
        <v>40878</v>
      </c>
      <c r="E23" s="47">
        <v>261</v>
      </c>
      <c r="F23" s="47">
        <v>190</v>
      </c>
      <c r="G23" s="56">
        <v>105</v>
      </c>
      <c r="H23" s="56">
        <v>206</v>
      </c>
      <c r="I23" s="56">
        <f>(132+130+131)/3</f>
        <v>131</v>
      </c>
      <c r="J23" s="47">
        <f>(557+557+556)/3</f>
        <v>556.66666666666663</v>
      </c>
      <c r="K23" s="47">
        <f>(298+297+298)/3</f>
        <v>297.66666666666669</v>
      </c>
      <c r="L23" s="56">
        <f>(280+281+281)/3</f>
        <v>280.66666666666669</v>
      </c>
      <c r="M23" s="56">
        <f>(185+186+186)/3</f>
        <v>185.66666666666666</v>
      </c>
      <c r="N23" s="56">
        <f>(44+45+45)/3</f>
        <v>44.666666666666664</v>
      </c>
      <c r="O23" s="56">
        <f>(429+431+433)/3</f>
        <v>431</v>
      </c>
      <c r="P23" s="44"/>
      <c r="Q23" s="44"/>
      <c r="R23" s="45"/>
    </row>
    <row r="24" spans="3:18" x14ac:dyDescent="0.25">
      <c r="C24" s="12">
        <v>2012</v>
      </c>
      <c r="D24" s="9">
        <v>40940</v>
      </c>
      <c r="E24" s="59">
        <v>285</v>
      </c>
      <c r="F24" s="59">
        <v>245</v>
      </c>
      <c r="G24" s="59">
        <v>135</v>
      </c>
      <c r="H24" s="59">
        <v>135</v>
      </c>
      <c r="I24" s="59">
        <v>163</v>
      </c>
      <c r="J24" s="59">
        <v>581</v>
      </c>
      <c r="K24" s="59">
        <v>322</v>
      </c>
      <c r="L24" s="59">
        <v>472</v>
      </c>
      <c r="M24" s="59">
        <v>267</v>
      </c>
      <c r="N24" s="70">
        <v>338</v>
      </c>
      <c r="O24" s="59">
        <v>262</v>
      </c>
      <c r="P24" s="60"/>
      <c r="Q24" s="60"/>
      <c r="R24" s="61"/>
    </row>
    <row r="25" spans="3:18" x14ac:dyDescent="0.25">
      <c r="C25" s="4"/>
      <c r="D25" s="9">
        <v>41061</v>
      </c>
      <c r="E25" s="59">
        <v>261</v>
      </c>
      <c r="F25" s="59">
        <v>306.5</v>
      </c>
      <c r="G25" s="59">
        <v>80</v>
      </c>
      <c r="H25" s="59">
        <v>236</v>
      </c>
      <c r="I25" s="59">
        <v>158</v>
      </c>
      <c r="J25" s="59">
        <v>381.5</v>
      </c>
      <c r="K25" s="59">
        <v>183.5</v>
      </c>
      <c r="L25" s="59">
        <v>218</v>
      </c>
      <c r="M25" s="59">
        <v>214</v>
      </c>
      <c r="N25" s="62"/>
      <c r="O25" s="59">
        <v>183.5</v>
      </c>
      <c r="P25" s="60"/>
      <c r="Q25" s="60"/>
      <c r="R25" s="61"/>
    </row>
    <row r="26" spans="3:18" x14ac:dyDescent="0.25">
      <c r="C26" s="4"/>
      <c r="D26" s="9">
        <v>41122</v>
      </c>
      <c r="E26" s="59">
        <v>257</v>
      </c>
      <c r="F26" s="59">
        <v>172.5</v>
      </c>
      <c r="G26" s="59">
        <v>107</v>
      </c>
      <c r="H26" s="59">
        <v>220.5</v>
      </c>
      <c r="I26" s="59">
        <v>135</v>
      </c>
      <c r="J26" s="59">
        <v>729</v>
      </c>
      <c r="K26" s="59">
        <v>269</v>
      </c>
      <c r="L26" s="59">
        <v>256</v>
      </c>
      <c r="M26" s="59">
        <v>197.5</v>
      </c>
      <c r="N26" s="59">
        <v>57.5</v>
      </c>
      <c r="O26" s="59">
        <v>392.5</v>
      </c>
      <c r="P26" s="60"/>
      <c r="Q26" s="60"/>
      <c r="R26" s="61"/>
    </row>
    <row r="27" spans="3:18" x14ac:dyDescent="0.25">
      <c r="C27" s="4"/>
      <c r="D27" s="9">
        <v>41183</v>
      </c>
      <c r="E27" s="71">
        <v>3.5</v>
      </c>
      <c r="F27" s="71">
        <v>7</v>
      </c>
      <c r="G27" s="71">
        <v>7</v>
      </c>
      <c r="H27" s="71">
        <v>10</v>
      </c>
      <c r="I27" s="71">
        <v>9</v>
      </c>
      <c r="J27" s="71">
        <v>11</v>
      </c>
      <c r="K27" s="71">
        <v>4.5</v>
      </c>
      <c r="L27" s="71">
        <v>4.5</v>
      </c>
      <c r="M27" s="71">
        <v>5</v>
      </c>
      <c r="N27" s="71">
        <v>3</v>
      </c>
      <c r="O27" s="71">
        <v>3.5</v>
      </c>
      <c r="P27" s="60"/>
      <c r="Q27" s="60"/>
      <c r="R27" s="61"/>
    </row>
    <row r="28" spans="3:18" x14ac:dyDescent="0.25">
      <c r="C28" s="4"/>
      <c r="D28" s="9">
        <v>41214</v>
      </c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0"/>
      <c r="Q28" s="60"/>
      <c r="R28" s="61"/>
    </row>
    <row r="29" spans="3:18" x14ac:dyDescent="0.25">
      <c r="C29" s="12">
        <v>2013</v>
      </c>
      <c r="D29" s="9">
        <v>41275</v>
      </c>
      <c r="E29" s="59">
        <v>260</v>
      </c>
      <c r="F29" s="59">
        <v>223.16</v>
      </c>
      <c r="G29" s="59">
        <v>133.65</v>
      </c>
      <c r="H29" s="59">
        <v>237.5</v>
      </c>
      <c r="I29" s="59">
        <v>150.66</v>
      </c>
      <c r="J29" s="59">
        <v>594.16</v>
      </c>
      <c r="K29" s="59">
        <v>375.66</v>
      </c>
      <c r="L29" s="59">
        <v>583</v>
      </c>
      <c r="M29" s="59">
        <v>238.33</v>
      </c>
      <c r="N29" s="59">
        <v>46</v>
      </c>
      <c r="O29" s="59">
        <v>392</v>
      </c>
      <c r="P29" s="60"/>
      <c r="Q29" s="60"/>
      <c r="R29" s="61"/>
    </row>
    <row r="30" spans="3:18" x14ac:dyDescent="0.25">
      <c r="C30" s="4"/>
      <c r="D30" s="9">
        <v>41334</v>
      </c>
      <c r="E30" s="59">
        <v>344.33</v>
      </c>
      <c r="F30" s="59">
        <v>287.67</v>
      </c>
      <c r="G30" s="59">
        <v>146</v>
      </c>
      <c r="H30" s="59">
        <v>263</v>
      </c>
      <c r="I30" s="59">
        <v>177</v>
      </c>
      <c r="J30" s="59">
        <v>653.33000000000004</v>
      </c>
      <c r="K30" s="59">
        <v>497.67</v>
      </c>
      <c r="L30" s="59">
        <v>797.67</v>
      </c>
      <c r="M30" s="59">
        <v>248.67</v>
      </c>
      <c r="N30" s="59">
        <v>61.67</v>
      </c>
      <c r="O30" s="59">
        <v>470.67</v>
      </c>
      <c r="P30" s="60"/>
      <c r="Q30" s="60"/>
      <c r="R30" s="61"/>
    </row>
    <row r="31" spans="3:18" x14ac:dyDescent="0.25">
      <c r="C31" s="4"/>
      <c r="D31" s="9">
        <v>41426</v>
      </c>
      <c r="E31" s="59">
        <v>267</v>
      </c>
      <c r="F31" s="59">
        <v>188.33</v>
      </c>
      <c r="G31" s="59">
        <v>126</v>
      </c>
      <c r="H31" s="59">
        <v>228.67</v>
      </c>
      <c r="I31" s="59">
        <v>150</v>
      </c>
      <c r="J31" s="59">
        <v>357.67</v>
      </c>
      <c r="K31" s="59">
        <v>107</v>
      </c>
      <c r="L31" s="59">
        <v>203.67</v>
      </c>
      <c r="M31" s="59">
        <v>79</v>
      </c>
      <c r="N31" s="59">
        <v>22</v>
      </c>
      <c r="O31" s="59">
        <v>109</v>
      </c>
      <c r="P31" s="60"/>
      <c r="Q31" s="60"/>
      <c r="R31" s="61"/>
    </row>
    <row r="32" spans="3:18" x14ac:dyDescent="0.25">
      <c r="C32" s="4"/>
      <c r="D32" s="9">
        <v>41548</v>
      </c>
      <c r="E32" s="59">
        <v>249</v>
      </c>
      <c r="F32" s="59">
        <v>203.33</v>
      </c>
      <c r="G32" s="59">
        <v>123.33</v>
      </c>
      <c r="H32" s="59">
        <v>225.67</v>
      </c>
      <c r="I32" s="59">
        <v>142.66999999999999</v>
      </c>
      <c r="J32" s="59">
        <v>481.67</v>
      </c>
      <c r="K32" s="59">
        <v>212.33</v>
      </c>
      <c r="L32" s="59">
        <v>241</v>
      </c>
      <c r="M32" s="59">
        <v>240.67</v>
      </c>
      <c r="N32" s="59">
        <v>32</v>
      </c>
      <c r="O32" s="59">
        <v>282</v>
      </c>
      <c r="P32" s="60"/>
      <c r="Q32" s="60"/>
      <c r="R32" s="61"/>
    </row>
    <row r="33" spans="3:18" x14ac:dyDescent="0.25">
      <c r="C33" s="4"/>
      <c r="D33" s="9">
        <v>41579</v>
      </c>
      <c r="E33" s="56">
        <v>249</v>
      </c>
      <c r="F33" s="56">
        <v>203.33</v>
      </c>
      <c r="G33" s="56">
        <v>123.33</v>
      </c>
      <c r="H33" s="56">
        <v>225.67</v>
      </c>
      <c r="I33" s="56">
        <v>142.66999999999999</v>
      </c>
      <c r="J33" s="56">
        <v>481.67</v>
      </c>
      <c r="K33" s="56">
        <v>212.33</v>
      </c>
      <c r="L33" s="56">
        <v>241</v>
      </c>
      <c r="M33" s="56">
        <v>240.67</v>
      </c>
      <c r="N33" s="56">
        <v>32</v>
      </c>
      <c r="O33" s="56">
        <v>282</v>
      </c>
      <c r="P33" s="60"/>
      <c r="Q33" s="60"/>
      <c r="R33" s="61"/>
    </row>
    <row r="34" spans="3:18" x14ac:dyDescent="0.25">
      <c r="C34" s="12">
        <v>2014</v>
      </c>
      <c r="D34" s="9">
        <v>41640</v>
      </c>
      <c r="E34" s="59">
        <v>252.67</v>
      </c>
      <c r="F34" s="61"/>
      <c r="G34" s="59">
        <v>120</v>
      </c>
      <c r="H34" s="59">
        <v>224</v>
      </c>
      <c r="I34" s="59">
        <v>134</v>
      </c>
      <c r="J34" s="59">
        <v>669.33</v>
      </c>
      <c r="K34" s="59">
        <v>363</v>
      </c>
      <c r="L34" s="59">
        <v>388.33</v>
      </c>
      <c r="M34" s="59">
        <v>262.67</v>
      </c>
      <c r="N34" s="59">
        <v>39</v>
      </c>
      <c r="O34" s="59">
        <v>355.33</v>
      </c>
      <c r="P34" s="60"/>
      <c r="Q34" s="60"/>
      <c r="R34" s="61"/>
    </row>
    <row r="35" spans="3:18" x14ac:dyDescent="0.25">
      <c r="C35" s="4"/>
      <c r="D35" s="9">
        <v>41730</v>
      </c>
      <c r="E35" s="59">
        <v>400</v>
      </c>
      <c r="F35" s="59">
        <v>296.67</v>
      </c>
      <c r="G35" s="59">
        <v>184</v>
      </c>
      <c r="H35" s="59">
        <v>221.34</v>
      </c>
      <c r="I35" s="59">
        <v>361</v>
      </c>
      <c r="J35" s="59">
        <v>644.66999999999996</v>
      </c>
      <c r="K35" s="59">
        <v>431.67</v>
      </c>
      <c r="L35" s="59">
        <v>771.67</v>
      </c>
      <c r="M35" s="59">
        <v>286.67</v>
      </c>
      <c r="N35" s="59">
        <v>84.33</v>
      </c>
      <c r="O35" s="59">
        <v>564.33000000000004</v>
      </c>
      <c r="P35" s="60"/>
      <c r="Q35" s="60"/>
      <c r="R35" s="61"/>
    </row>
    <row r="36" spans="3:18" x14ac:dyDescent="0.25">
      <c r="C36" s="4"/>
      <c r="D36" s="9">
        <v>41852</v>
      </c>
      <c r="E36" s="59">
        <v>286</v>
      </c>
      <c r="F36" s="59">
        <v>199.33</v>
      </c>
      <c r="G36" s="59">
        <v>146.33000000000001</v>
      </c>
      <c r="H36" s="59">
        <v>263.33</v>
      </c>
      <c r="I36" s="59">
        <v>162.66999999999999</v>
      </c>
      <c r="J36" s="59">
        <v>675</v>
      </c>
      <c r="K36" s="59">
        <v>435</v>
      </c>
      <c r="L36" s="59">
        <v>602.66999999999996</v>
      </c>
      <c r="M36" s="59">
        <v>249</v>
      </c>
      <c r="N36" s="59">
        <v>33.67</v>
      </c>
      <c r="O36" s="59">
        <v>411.33</v>
      </c>
      <c r="P36" s="60"/>
      <c r="Q36" s="60"/>
      <c r="R36" s="61"/>
    </row>
    <row r="37" spans="3:18" x14ac:dyDescent="0.25">
      <c r="C37" s="4"/>
      <c r="D37" s="9">
        <v>41883</v>
      </c>
      <c r="E37" s="59">
        <v>185.67</v>
      </c>
      <c r="F37" s="59">
        <v>125.67</v>
      </c>
      <c r="G37" s="59">
        <v>50</v>
      </c>
      <c r="H37" s="59">
        <v>229</v>
      </c>
      <c r="I37" s="59">
        <v>84.33</v>
      </c>
      <c r="J37" s="59">
        <v>298</v>
      </c>
      <c r="K37" s="59">
        <v>148.66666666666666</v>
      </c>
      <c r="L37" s="59">
        <v>59.333333333333336</v>
      </c>
      <c r="M37" s="59">
        <v>227.71</v>
      </c>
      <c r="N37" s="59">
        <v>36</v>
      </c>
      <c r="O37" s="59">
        <v>203.67</v>
      </c>
      <c r="P37" s="60"/>
      <c r="Q37" s="60"/>
      <c r="R37" s="61"/>
    </row>
    <row r="38" spans="3:18" x14ac:dyDescent="0.25">
      <c r="C38" s="4"/>
      <c r="D38" s="9">
        <v>41944</v>
      </c>
      <c r="E38" s="64">
        <v>266.67</v>
      </c>
      <c r="F38" s="64">
        <v>160.66999999999999</v>
      </c>
      <c r="G38" s="64">
        <v>126.33</v>
      </c>
      <c r="H38" s="64">
        <v>253</v>
      </c>
      <c r="I38" s="64">
        <v>115.33</v>
      </c>
      <c r="J38" s="64">
        <v>546.33000000000004</v>
      </c>
      <c r="K38" s="64">
        <v>284.67</v>
      </c>
      <c r="L38" s="64">
        <v>280.67</v>
      </c>
      <c r="M38" s="64">
        <v>256.33</v>
      </c>
      <c r="N38" s="64">
        <v>87.33</v>
      </c>
      <c r="O38" s="64">
        <v>385.33</v>
      </c>
      <c r="P38" s="60"/>
      <c r="Q38" s="60"/>
      <c r="R38" s="61"/>
    </row>
    <row r="39" spans="3:18" x14ac:dyDescent="0.25">
      <c r="C39" s="12">
        <v>2015</v>
      </c>
      <c r="D39" s="9">
        <v>42036</v>
      </c>
      <c r="E39" s="59">
        <v>278.67</v>
      </c>
      <c r="F39" s="59">
        <v>230.33</v>
      </c>
      <c r="G39" s="59">
        <v>133.66999999999999</v>
      </c>
      <c r="H39" s="59">
        <v>240</v>
      </c>
      <c r="I39" s="59">
        <v>165.67</v>
      </c>
      <c r="J39" s="59">
        <v>571.66999999999996</v>
      </c>
      <c r="K39" s="59">
        <v>335.67</v>
      </c>
      <c r="L39" s="59">
        <v>432.33</v>
      </c>
      <c r="M39" s="59">
        <v>115.33</v>
      </c>
      <c r="N39" s="59">
        <v>93.33</v>
      </c>
      <c r="O39" s="59">
        <v>359.67</v>
      </c>
      <c r="P39" s="60"/>
      <c r="Q39" s="60"/>
      <c r="R39" s="61"/>
    </row>
    <row r="40" spans="3:18" x14ac:dyDescent="0.25">
      <c r="C40" s="4"/>
      <c r="D40" s="9">
        <v>42156</v>
      </c>
      <c r="E40" s="59">
        <v>228.67</v>
      </c>
      <c r="F40" s="59">
        <v>156.66999999999999</v>
      </c>
      <c r="G40" s="59">
        <v>98.67</v>
      </c>
      <c r="H40" s="59">
        <v>183.33</v>
      </c>
      <c r="I40" s="59">
        <v>129.33000000000001</v>
      </c>
      <c r="J40" s="59">
        <v>169</v>
      </c>
      <c r="K40" s="59">
        <v>162</v>
      </c>
      <c r="L40" s="59">
        <v>132.33000000000001</v>
      </c>
      <c r="M40" s="59">
        <v>229.67</v>
      </c>
      <c r="N40" s="59">
        <v>36.33</v>
      </c>
      <c r="O40" s="59">
        <v>341.33</v>
      </c>
      <c r="P40" s="60"/>
      <c r="Q40" s="60"/>
      <c r="R40" s="61"/>
    </row>
    <row r="41" spans="3:18" x14ac:dyDescent="0.25">
      <c r="C41" s="4"/>
      <c r="D41" s="9">
        <v>42248</v>
      </c>
      <c r="E41" s="59">
        <v>206</v>
      </c>
      <c r="F41" s="59">
        <v>124.67</v>
      </c>
      <c r="G41" s="59">
        <v>62.33</v>
      </c>
      <c r="H41" s="59">
        <v>172</v>
      </c>
      <c r="I41" s="59">
        <v>69.67</v>
      </c>
      <c r="J41" s="59">
        <v>279.33</v>
      </c>
      <c r="K41" s="59">
        <v>45</v>
      </c>
      <c r="L41" s="59">
        <v>46</v>
      </c>
      <c r="M41" s="59">
        <v>94</v>
      </c>
      <c r="N41" s="59">
        <v>28</v>
      </c>
      <c r="O41" s="59">
        <v>147.66999999999999</v>
      </c>
      <c r="P41" s="60"/>
      <c r="Q41" s="60"/>
      <c r="R41" s="61"/>
    </row>
    <row r="42" spans="3:18" x14ac:dyDescent="0.25">
      <c r="C42" s="12">
        <v>2016</v>
      </c>
      <c r="D42" s="9">
        <v>42401</v>
      </c>
      <c r="E42" s="59">
        <v>266</v>
      </c>
      <c r="F42" s="59">
        <v>222</v>
      </c>
      <c r="G42" s="62"/>
      <c r="H42" s="59">
        <v>222.33333333333334</v>
      </c>
      <c r="I42" s="59">
        <v>141</v>
      </c>
      <c r="J42" s="59">
        <v>522.33333333333337</v>
      </c>
      <c r="K42" s="59">
        <v>329</v>
      </c>
      <c r="L42" s="59">
        <v>507.66666666666669</v>
      </c>
      <c r="M42" s="59">
        <v>242</v>
      </c>
      <c r="N42" s="59">
        <v>51.333333333333336</v>
      </c>
      <c r="O42" s="59">
        <v>448.66666666666669</v>
      </c>
      <c r="P42" s="63">
        <v>343</v>
      </c>
      <c r="Q42" s="63">
        <v>248.66666666666666</v>
      </c>
      <c r="R42" s="64">
        <v>263.66000000000003</v>
      </c>
    </row>
    <row r="43" spans="3:18" x14ac:dyDescent="0.25">
      <c r="C43" s="4"/>
      <c r="D43" s="9">
        <v>42491</v>
      </c>
      <c r="E43" s="59">
        <v>329</v>
      </c>
      <c r="F43" s="59">
        <v>303</v>
      </c>
      <c r="G43" s="59">
        <v>139</v>
      </c>
      <c r="H43" s="59">
        <v>256</v>
      </c>
      <c r="I43" s="59">
        <v>167.33333333333334</v>
      </c>
      <c r="J43" s="59">
        <v>569.66666666666663</v>
      </c>
      <c r="K43" s="59">
        <v>934.33333333333337</v>
      </c>
      <c r="L43" s="59">
        <v>922</v>
      </c>
      <c r="M43" s="59">
        <v>214.66666666666666</v>
      </c>
      <c r="N43" s="59">
        <v>64</v>
      </c>
      <c r="O43" s="59">
        <v>455</v>
      </c>
      <c r="P43" s="63">
        <v>346.33333333333331</v>
      </c>
      <c r="Q43" s="63">
        <v>228</v>
      </c>
      <c r="R43" s="64">
        <v>297.3</v>
      </c>
    </row>
    <row r="44" spans="3:18" x14ac:dyDescent="0.25">
      <c r="C44" s="4"/>
      <c r="D44" s="9">
        <v>42583</v>
      </c>
      <c r="E44" s="59">
        <v>226</v>
      </c>
      <c r="F44" s="59">
        <v>174.66666666666666</v>
      </c>
      <c r="G44" s="59">
        <v>113</v>
      </c>
      <c r="H44" s="59">
        <v>227.33333333333334</v>
      </c>
      <c r="I44" s="59">
        <v>113.33333333333333</v>
      </c>
      <c r="J44" s="59">
        <v>438</v>
      </c>
      <c r="K44" s="59">
        <v>67</v>
      </c>
      <c r="L44" s="59">
        <v>185</v>
      </c>
      <c r="M44" s="59">
        <v>156.33333333333334</v>
      </c>
      <c r="N44" s="59">
        <v>59.666666666666664</v>
      </c>
      <c r="O44" s="59">
        <v>283.33333333333331</v>
      </c>
      <c r="P44" s="63">
        <v>216.33</v>
      </c>
      <c r="Q44" s="63">
        <v>337</v>
      </c>
      <c r="R44" s="64">
        <v>219</v>
      </c>
    </row>
    <row r="45" spans="3:18" x14ac:dyDescent="0.25">
      <c r="C45" s="12">
        <v>2017</v>
      </c>
      <c r="D45" s="9">
        <v>42736</v>
      </c>
      <c r="E45" s="59">
        <v>277.66666666666669</v>
      </c>
      <c r="F45" s="59">
        <v>135</v>
      </c>
      <c r="G45" s="59">
        <v>117</v>
      </c>
      <c r="H45" s="59">
        <v>222</v>
      </c>
      <c r="I45" s="59">
        <v>131</v>
      </c>
      <c r="J45" s="59">
        <v>539.66666666666663</v>
      </c>
      <c r="K45" s="59">
        <v>268.66667000000001</v>
      </c>
      <c r="L45" s="59">
        <v>266.33333333333331</v>
      </c>
      <c r="M45" s="59">
        <v>260.66666666666669</v>
      </c>
      <c r="N45" s="59">
        <v>43.666666666666664</v>
      </c>
      <c r="O45" s="59">
        <v>339.33333333333331</v>
      </c>
      <c r="P45" s="65"/>
      <c r="Q45" s="65"/>
      <c r="R45" s="64">
        <v>199.66666666666666</v>
      </c>
    </row>
    <row r="46" spans="3:18" x14ac:dyDescent="0.25">
      <c r="C46" s="4"/>
      <c r="D46" s="9">
        <v>42826</v>
      </c>
      <c r="E46" s="59">
        <v>228</v>
      </c>
      <c r="F46" s="59">
        <v>280.17</v>
      </c>
      <c r="G46" s="59">
        <v>125.67</v>
      </c>
      <c r="H46" s="59">
        <v>175.67</v>
      </c>
      <c r="I46" s="59">
        <v>164.83</v>
      </c>
      <c r="J46" s="59">
        <v>582.84</v>
      </c>
      <c r="K46" s="59">
        <v>302.67</v>
      </c>
      <c r="L46" s="59">
        <v>316.67</v>
      </c>
      <c r="M46" s="59">
        <v>243</v>
      </c>
      <c r="N46" s="59">
        <v>63</v>
      </c>
      <c r="O46" s="59">
        <v>454.67</v>
      </c>
      <c r="P46" s="63">
        <v>173.5</v>
      </c>
      <c r="Q46" s="63">
        <v>233.58</v>
      </c>
      <c r="R46" s="64">
        <v>257.58</v>
      </c>
    </row>
    <row r="47" spans="3:18" x14ac:dyDescent="0.25">
      <c r="C47" s="4"/>
      <c r="D47" s="9">
        <v>42948</v>
      </c>
      <c r="E47" s="59">
        <v>248</v>
      </c>
      <c r="F47" s="59">
        <v>184.67</v>
      </c>
      <c r="G47" s="59">
        <v>115.33</v>
      </c>
      <c r="H47" s="59">
        <v>232.67</v>
      </c>
      <c r="I47" s="59">
        <v>147</v>
      </c>
      <c r="J47" s="59">
        <v>188.67</v>
      </c>
      <c r="K47" s="59">
        <v>230</v>
      </c>
      <c r="L47" s="59">
        <v>310.67</v>
      </c>
      <c r="M47" s="59">
        <v>286</v>
      </c>
      <c r="N47" s="59">
        <v>43.67</v>
      </c>
      <c r="O47" s="59">
        <v>153.66999999999999</v>
      </c>
      <c r="P47" s="63">
        <v>254.67</v>
      </c>
      <c r="Q47" s="63">
        <v>278.33</v>
      </c>
      <c r="R47" s="64">
        <v>192.67</v>
      </c>
    </row>
    <row r="48" spans="3:18" x14ac:dyDescent="0.25">
      <c r="C48" s="12">
        <v>2018</v>
      </c>
      <c r="D48" s="9">
        <v>43101</v>
      </c>
      <c r="E48" s="59">
        <v>323.66666666666669</v>
      </c>
      <c r="F48" s="59">
        <v>286</v>
      </c>
      <c r="G48" s="59">
        <v>148.33333333333334</v>
      </c>
      <c r="H48" s="59">
        <v>266</v>
      </c>
      <c r="I48" s="59">
        <v>174.66666666666666</v>
      </c>
      <c r="J48" s="59">
        <v>277.33333333333331</v>
      </c>
      <c r="K48" s="59">
        <v>375.66666666666669</v>
      </c>
      <c r="L48" s="59">
        <v>72</v>
      </c>
      <c r="M48" s="59">
        <v>89</v>
      </c>
      <c r="N48" s="59">
        <v>54.666666666666664</v>
      </c>
      <c r="O48" s="59">
        <v>418</v>
      </c>
      <c r="P48" s="63">
        <v>343</v>
      </c>
      <c r="Q48" s="63">
        <v>244.66666666666666</v>
      </c>
      <c r="R48" s="64">
        <v>253.33333333333334</v>
      </c>
    </row>
    <row r="49" spans="3:18" x14ac:dyDescent="0.25">
      <c r="C49" s="4"/>
      <c r="D49" s="9">
        <v>43252</v>
      </c>
      <c r="E49" s="59">
        <v>293</v>
      </c>
      <c r="F49" s="59">
        <v>184.67</v>
      </c>
      <c r="G49" s="59">
        <v>132.66999999999999</v>
      </c>
      <c r="H49" s="59">
        <v>244.33</v>
      </c>
      <c r="I49" s="59">
        <v>132.33000000000001</v>
      </c>
      <c r="J49" s="59">
        <v>603.66999999999996</v>
      </c>
      <c r="K49" s="59">
        <v>417</v>
      </c>
      <c r="L49" s="59">
        <v>453.67</v>
      </c>
      <c r="M49" s="59">
        <v>242</v>
      </c>
      <c r="N49" s="59">
        <v>69</v>
      </c>
      <c r="O49" s="59">
        <v>469.67</v>
      </c>
      <c r="P49" s="63">
        <v>355.67</v>
      </c>
      <c r="Q49" s="63">
        <v>298</v>
      </c>
      <c r="R49" s="64">
        <v>234.67</v>
      </c>
    </row>
    <row r="50" spans="3:18" x14ac:dyDescent="0.25">
      <c r="C50" s="4"/>
      <c r="D50" s="9">
        <v>43313</v>
      </c>
      <c r="E50" s="59">
        <v>244</v>
      </c>
      <c r="F50" s="59">
        <v>150.66666666666666</v>
      </c>
      <c r="G50" s="59">
        <v>198.66666666666666</v>
      </c>
      <c r="H50" s="59">
        <v>233.33333333333334</v>
      </c>
      <c r="I50" s="59">
        <v>139</v>
      </c>
      <c r="J50" s="59">
        <v>198.66666666666666</v>
      </c>
      <c r="K50" s="59">
        <v>253.33333333333334</v>
      </c>
      <c r="L50" s="59">
        <v>63.666666666666664</v>
      </c>
      <c r="M50" s="59">
        <v>64.333333333333329</v>
      </c>
      <c r="N50" s="59">
        <v>47.666666666666664</v>
      </c>
      <c r="O50" s="59">
        <v>235.66666666666666</v>
      </c>
      <c r="P50" s="63">
        <v>290</v>
      </c>
      <c r="Q50" s="63">
        <v>255.66666666666666</v>
      </c>
      <c r="R50" s="64">
        <v>197.66666666666666</v>
      </c>
    </row>
    <row r="51" spans="3:18" x14ac:dyDescent="0.25">
      <c r="C51" s="12">
        <v>2019</v>
      </c>
      <c r="D51" s="9">
        <v>43466</v>
      </c>
      <c r="E51" s="59">
        <v>314</v>
      </c>
      <c r="F51" s="59">
        <v>230</v>
      </c>
      <c r="G51" s="59">
        <v>144</v>
      </c>
      <c r="H51" s="59">
        <v>264</v>
      </c>
      <c r="I51" s="59">
        <v>179</v>
      </c>
      <c r="J51" s="59">
        <v>546</v>
      </c>
      <c r="K51" s="59">
        <v>394</v>
      </c>
      <c r="L51" s="59">
        <v>555</v>
      </c>
      <c r="M51" s="59">
        <v>283</v>
      </c>
      <c r="N51" s="59">
        <v>60.3</v>
      </c>
      <c r="O51" s="59">
        <v>444</v>
      </c>
      <c r="P51" s="63">
        <v>358</v>
      </c>
      <c r="Q51" s="63">
        <v>210</v>
      </c>
      <c r="R51" s="64">
        <v>248</v>
      </c>
    </row>
    <row r="52" spans="3:18" x14ac:dyDescent="0.25">
      <c r="C52" s="4"/>
      <c r="D52" s="9">
        <v>43617</v>
      </c>
      <c r="E52" s="59">
        <v>270</v>
      </c>
      <c r="F52" s="59">
        <v>314.285708</v>
      </c>
      <c r="G52" s="59">
        <v>157.142854</v>
      </c>
      <c r="H52" s="59">
        <v>240</v>
      </c>
      <c r="I52" s="59">
        <v>150</v>
      </c>
      <c r="J52" s="59">
        <v>542.85713199999998</v>
      </c>
      <c r="K52" s="59">
        <v>350</v>
      </c>
      <c r="L52" s="59">
        <v>1076.1904546666667</v>
      </c>
      <c r="M52" s="59">
        <v>230.95237633333332</v>
      </c>
      <c r="N52" s="59">
        <v>78.571427</v>
      </c>
      <c r="O52" s="59">
        <v>485.71427600000004</v>
      </c>
      <c r="P52" s="63">
        <v>385.71427800000004</v>
      </c>
      <c r="Q52" s="63">
        <v>449.99999100000002</v>
      </c>
      <c r="R52" s="66"/>
    </row>
    <row r="53" spans="3:18" x14ac:dyDescent="0.25">
      <c r="C53" s="4"/>
      <c r="D53" s="9">
        <v>43678</v>
      </c>
      <c r="E53" s="59">
        <v>278.57142299999998</v>
      </c>
      <c r="F53" s="59">
        <v>230.95237633333332</v>
      </c>
      <c r="G53" s="59">
        <v>142.85714000000002</v>
      </c>
      <c r="H53" s="59">
        <v>264.285709</v>
      </c>
      <c r="I53" s="59">
        <v>171.42856800000001</v>
      </c>
      <c r="J53" s="59">
        <v>499.99999000000003</v>
      </c>
      <c r="K53" s="59">
        <v>371.42856399999999</v>
      </c>
      <c r="L53" s="59">
        <v>711.90474766666671</v>
      </c>
      <c r="M53" s="59">
        <v>204.76190066666669</v>
      </c>
      <c r="N53" s="59">
        <v>78.571427</v>
      </c>
      <c r="O53" s="59">
        <v>442.85713400000003</v>
      </c>
      <c r="P53" s="63">
        <v>385.71427800000004</v>
      </c>
      <c r="Q53" s="63">
        <v>376.19046866666667</v>
      </c>
      <c r="R53" s="64">
        <v>271.42856599999999</v>
      </c>
    </row>
    <row r="54" spans="3:18" x14ac:dyDescent="0.25">
      <c r="C54" s="12">
        <v>2021</v>
      </c>
      <c r="D54" s="9">
        <v>44378</v>
      </c>
      <c r="E54" s="59">
        <v>220</v>
      </c>
      <c r="F54" s="59">
        <v>180</v>
      </c>
      <c r="G54" s="59">
        <v>120</v>
      </c>
      <c r="H54" s="59">
        <v>190</v>
      </c>
      <c r="I54" s="59">
        <v>160</v>
      </c>
      <c r="J54" s="59">
        <v>460</v>
      </c>
      <c r="K54" s="59">
        <v>200</v>
      </c>
      <c r="L54" s="59">
        <v>260</v>
      </c>
      <c r="M54" s="59">
        <v>210</v>
      </c>
      <c r="N54" s="59">
        <v>50</v>
      </c>
      <c r="O54" s="59">
        <v>160</v>
      </c>
      <c r="P54" s="63">
        <v>280</v>
      </c>
      <c r="Q54" s="63">
        <v>270</v>
      </c>
      <c r="R54" s="64">
        <v>230</v>
      </c>
    </row>
    <row r="55" spans="3:18" x14ac:dyDescent="0.25">
      <c r="C55" s="4"/>
      <c r="D55" s="9">
        <v>44409</v>
      </c>
      <c r="E55" s="59">
        <v>220</v>
      </c>
      <c r="F55" s="59">
        <v>120</v>
      </c>
      <c r="G55" s="59">
        <v>120</v>
      </c>
      <c r="H55" s="59">
        <v>210</v>
      </c>
      <c r="I55" s="59">
        <v>140</v>
      </c>
      <c r="J55" s="59">
        <v>50</v>
      </c>
      <c r="K55" s="59">
        <v>190</v>
      </c>
      <c r="L55" s="59">
        <v>130</v>
      </c>
      <c r="M55" s="59">
        <v>280</v>
      </c>
      <c r="N55" s="59">
        <v>50</v>
      </c>
      <c r="O55" s="59">
        <v>270</v>
      </c>
      <c r="P55" s="63">
        <v>280</v>
      </c>
      <c r="Q55" s="63">
        <v>260</v>
      </c>
      <c r="R55" s="64">
        <v>210</v>
      </c>
    </row>
    <row r="56" spans="3:18" x14ac:dyDescent="0.25">
      <c r="C56" s="4"/>
      <c r="D56" s="9">
        <v>44440</v>
      </c>
      <c r="E56" s="59">
        <v>220</v>
      </c>
      <c r="F56" s="59">
        <v>160</v>
      </c>
      <c r="G56" s="59">
        <v>80</v>
      </c>
      <c r="H56" s="59">
        <v>190</v>
      </c>
      <c r="I56" s="59">
        <v>90</v>
      </c>
      <c r="J56" s="59">
        <v>510</v>
      </c>
      <c r="K56" s="59">
        <v>220</v>
      </c>
      <c r="L56" s="59">
        <v>40</v>
      </c>
      <c r="M56" s="59">
        <v>210</v>
      </c>
      <c r="N56" s="59">
        <v>30</v>
      </c>
      <c r="O56" s="59">
        <v>280</v>
      </c>
      <c r="P56" s="63">
        <v>270</v>
      </c>
      <c r="Q56" s="63">
        <v>270</v>
      </c>
      <c r="R56" s="61"/>
    </row>
    <row r="57" spans="3:18" x14ac:dyDescent="0.25">
      <c r="C57" s="4"/>
      <c r="D57" s="9">
        <v>44470</v>
      </c>
      <c r="E57" s="59">
        <v>400</v>
      </c>
      <c r="F57" s="59">
        <v>230</v>
      </c>
      <c r="G57" s="59">
        <v>130</v>
      </c>
      <c r="H57" s="59">
        <v>260</v>
      </c>
      <c r="I57" s="59">
        <v>160</v>
      </c>
      <c r="J57" s="59">
        <v>490</v>
      </c>
      <c r="K57" s="59">
        <v>430</v>
      </c>
      <c r="L57" s="59">
        <v>260</v>
      </c>
      <c r="M57" s="59">
        <v>260</v>
      </c>
      <c r="N57" s="59">
        <v>60</v>
      </c>
      <c r="O57" s="59">
        <v>320</v>
      </c>
      <c r="P57" s="63">
        <v>300</v>
      </c>
      <c r="Q57" s="63">
        <v>230</v>
      </c>
      <c r="R57" s="61"/>
    </row>
    <row r="58" spans="3:18" x14ac:dyDescent="0.25">
      <c r="C58" s="12">
        <v>2022</v>
      </c>
      <c r="D58" s="9">
        <v>44562</v>
      </c>
      <c r="E58" s="59">
        <v>250</v>
      </c>
      <c r="F58" s="59">
        <v>130</v>
      </c>
      <c r="G58" s="59">
        <v>40</v>
      </c>
      <c r="H58" s="59">
        <v>210</v>
      </c>
      <c r="I58" s="59">
        <v>130</v>
      </c>
      <c r="J58" s="59">
        <v>280</v>
      </c>
      <c r="K58" s="59">
        <v>190</v>
      </c>
      <c r="L58" s="59">
        <v>110</v>
      </c>
      <c r="M58" s="59">
        <v>150</v>
      </c>
      <c r="N58" s="71">
        <v>10</v>
      </c>
      <c r="O58" s="59">
        <v>220</v>
      </c>
      <c r="P58" s="63">
        <v>280</v>
      </c>
      <c r="Q58" s="63">
        <v>190</v>
      </c>
      <c r="R58" s="61"/>
    </row>
    <row r="59" spans="3:18" x14ac:dyDescent="0.25">
      <c r="C59" s="4"/>
      <c r="D59" s="9">
        <v>44621</v>
      </c>
      <c r="E59" s="59">
        <v>290</v>
      </c>
      <c r="F59" s="59">
        <v>160</v>
      </c>
      <c r="G59" s="59">
        <v>110</v>
      </c>
      <c r="H59" s="59">
        <v>240</v>
      </c>
      <c r="I59" s="59">
        <v>160</v>
      </c>
      <c r="J59" s="59">
        <v>590</v>
      </c>
      <c r="K59" s="59">
        <v>380</v>
      </c>
      <c r="L59" s="59">
        <v>580</v>
      </c>
      <c r="M59" s="59">
        <v>290</v>
      </c>
      <c r="N59" s="59">
        <v>30</v>
      </c>
      <c r="O59" s="59">
        <v>380</v>
      </c>
      <c r="P59" s="63">
        <v>380</v>
      </c>
      <c r="Q59" s="63">
        <v>210</v>
      </c>
      <c r="R59" s="61"/>
    </row>
    <row r="60" spans="3:18" x14ac:dyDescent="0.25">
      <c r="C60" s="4"/>
      <c r="D60" s="9">
        <v>44713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8"/>
      <c r="Q60" s="68"/>
      <c r="R60" s="67"/>
    </row>
    <row r="61" spans="3:18" x14ac:dyDescent="0.25">
      <c r="C61" s="1"/>
      <c r="D61" s="16" t="s">
        <v>16</v>
      </c>
      <c r="E61" s="55">
        <f>AVERAGE(E24:E60)</f>
        <v>262.23099303809522</v>
      </c>
      <c r="F61" s="55">
        <f t="shared" ref="F61:Q61" si="0">AVERAGE(F24:F60)</f>
        <v>200.20327699019609</v>
      </c>
      <c r="G61" s="55">
        <f t="shared" si="0"/>
        <v>118.71499982352941</v>
      </c>
      <c r="H61" s="55">
        <f t="shared" si="0"/>
        <v>220.45616311428572</v>
      </c>
      <c r="I61" s="55">
        <f t="shared" si="0"/>
        <v>145.74062575238094</v>
      </c>
      <c r="J61" s="55">
        <f t="shared" si="0"/>
        <v>457.5438225333333</v>
      </c>
      <c r="K61" s="55">
        <f t="shared" si="0"/>
        <v>294.07900668571432</v>
      </c>
      <c r="L61" s="55">
        <f t="shared" si="0"/>
        <v>358.59843435238093</v>
      </c>
      <c r="M61" s="55">
        <f t="shared" si="0"/>
        <v>210.54097934285716</v>
      </c>
      <c r="N61" s="55">
        <f t="shared" si="0"/>
        <v>58.066848647058848</v>
      </c>
      <c r="O61" s="55">
        <f t="shared" si="0"/>
        <v>325.89746885714288</v>
      </c>
      <c r="P61" s="55">
        <f t="shared" si="0"/>
        <v>308.34893466666665</v>
      </c>
      <c r="Q61" s="55">
        <f t="shared" si="0"/>
        <v>270.00590939215681</v>
      </c>
      <c r="R61" s="1"/>
    </row>
    <row r="64" spans="3:18" x14ac:dyDescent="0.25">
      <c r="C64" s="17"/>
      <c r="D64" s="78" t="s">
        <v>17</v>
      </c>
      <c r="E64" s="78"/>
      <c r="F64" s="78"/>
      <c r="G64" s="78"/>
    </row>
    <row r="65" spans="3:7" x14ac:dyDescent="0.25">
      <c r="C65" s="28"/>
      <c r="D65" s="78" t="s">
        <v>18</v>
      </c>
      <c r="E65" s="78"/>
      <c r="F65" s="78"/>
    </row>
    <row r="66" spans="3:7" x14ac:dyDescent="0.25">
      <c r="C66" s="38"/>
      <c r="D66" s="78" t="s">
        <v>19</v>
      </c>
      <c r="E66" s="78"/>
      <c r="F66" s="78"/>
      <c r="G66" s="78"/>
    </row>
  </sheetData>
  <mergeCells count="3">
    <mergeCell ref="D64:G64"/>
    <mergeCell ref="D65:F65"/>
    <mergeCell ref="D66:G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50"/>
  <sheetViews>
    <sheetView workbookViewId="0">
      <selection activeCell="K15" sqref="K15"/>
    </sheetView>
  </sheetViews>
  <sheetFormatPr baseColWidth="10" defaultColWidth="11.42578125" defaultRowHeight="15" x14ac:dyDescent="0.25"/>
  <cols>
    <col min="14" max="14" width="16" customWidth="1"/>
    <col min="15" max="15" width="13" customWidth="1"/>
    <col min="18" max="18" width="16.28515625" customWidth="1"/>
  </cols>
  <sheetData>
    <row r="3" spans="3:18" ht="15.75" x14ac:dyDescent="0.25">
      <c r="C3" s="72"/>
      <c r="D3" s="73"/>
      <c r="E3" s="2"/>
      <c r="F3" s="2"/>
      <c r="G3" s="2"/>
      <c r="H3" s="2"/>
      <c r="I3" s="2"/>
      <c r="J3" s="3" t="s">
        <v>25</v>
      </c>
      <c r="K3" s="2"/>
      <c r="L3" s="2"/>
      <c r="M3" s="2"/>
      <c r="N3" s="2"/>
      <c r="O3" s="2"/>
      <c r="P3" s="74"/>
      <c r="Q3" s="74"/>
      <c r="R3" s="2"/>
    </row>
    <row r="4" spans="3:18" ht="18.75" x14ac:dyDescent="0.25">
      <c r="C4" s="72"/>
      <c r="D4" s="73"/>
      <c r="E4" s="2"/>
      <c r="F4" s="2"/>
      <c r="G4" s="2"/>
      <c r="H4" s="2"/>
      <c r="I4" s="2"/>
      <c r="J4" s="3" t="s">
        <v>26</v>
      </c>
      <c r="K4" s="2"/>
      <c r="L4" s="2"/>
      <c r="M4" s="2"/>
      <c r="N4" s="2"/>
      <c r="O4" s="2"/>
      <c r="P4" s="74"/>
      <c r="Q4" s="74"/>
      <c r="R4" s="2"/>
    </row>
    <row r="5" spans="3:18" ht="15.75" x14ac:dyDescent="0.25">
      <c r="C5" s="4"/>
      <c r="D5" s="9"/>
      <c r="E5" s="6">
        <v>1</v>
      </c>
      <c r="F5" s="6">
        <v>2</v>
      </c>
      <c r="G5" s="6">
        <v>3</v>
      </c>
      <c r="H5" s="6">
        <v>4</v>
      </c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6">
        <v>11</v>
      </c>
      <c r="P5" s="7">
        <v>12</v>
      </c>
      <c r="Q5" s="7">
        <v>13</v>
      </c>
      <c r="R5" s="6">
        <v>14</v>
      </c>
    </row>
    <row r="6" spans="3:18" ht="31.5" x14ac:dyDescent="0.25">
      <c r="C6" s="8"/>
      <c r="D6" s="9"/>
      <c r="E6" s="10" t="s">
        <v>2</v>
      </c>
      <c r="F6" s="10" t="s">
        <v>3</v>
      </c>
      <c r="G6" s="10" t="s">
        <v>4</v>
      </c>
      <c r="H6" s="10" t="s">
        <v>5</v>
      </c>
      <c r="I6" s="10" t="s">
        <v>6</v>
      </c>
      <c r="J6" s="10" t="s">
        <v>7</v>
      </c>
      <c r="K6" s="10" t="s">
        <v>8</v>
      </c>
      <c r="L6" s="10" t="s">
        <v>9</v>
      </c>
      <c r="M6" s="10" t="s">
        <v>10</v>
      </c>
      <c r="N6" s="10" t="s">
        <v>11</v>
      </c>
      <c r="O6" s="10" t="s">
        <v>12</v>
      </c>
      <c r="P6" s="11" t="s">
        <v>13</v>
      </c>
      <c r="Q6" s="11" t="s">
        <v>14</v>
      </c>
      <c r="R6" s="10" t="s">
        <v>15</v>
      </c>
    </row>
    <row r="7" spans="3:18" ht="15.75" x14ac:dyDescent="0.25">
      <c r="C7" s="12">
        <v>2011</v>
      </c>
      <c r="D7" s="30">
        <v>40817</v>
      </c>
      <c r="E7" s="43">
        <v>22.6</v>
      </c>
      <c r="F7" s="43">
        <v>22.1</v>
      </c>
      <c r="G7" s="43">
        <v>24.45</v>
      </c>
      <c r="H7" s="43">
        <v>23.35</v>
      </c>
      <c r="I7" s="43">
        <v>21.95</v>
      </c>
      <c r="J7" s="43">
        <v>23.95</v>
      </c>
      <c r="K7" s="43">
        <v>23.45</v>
      </c>
      <c r="L7" s="43">
        <v>25</v>
      </c>
      <c r="M7" s="43">
        <v>23.1</v>
      </c>
      <c r="N7" s="43">
        <v>23.5</v>
      </c>
      <c r="O7" s="43">
        <v>25.1</v>
      </c>
      <c r="P7" s="44"/>
      <c r="Q7" s="44"/>
      <c r="R7" s="45"/>
    </row>
    <row r="8" spans="3:18" ht="15.75" x14ac:dyDescent="0.25">
      <c r="C8" s="8"/>
      <c r="D8" s="30">
        <v>40878</v>
      </c>
      <c r="E8" s="43">
        <v>22.45</v>
      </c>
      <c r="F8" s="43">
        <v>21.85</v>
      </c>
      <c r="G8" s="75">
        <v>22.85</v>
      </c>
      <c r="H8" s="75">
        <v>22.4</v>
      </c>
      <c r="I8" s="76">
        <v>21.8</v>
      </c>
      <c r="J8" s="43">
        <v>21.95</v>
      </c>
      <c r="K8" s="43">
        <v>21.95</v>
      </c>
      <c r="L8" s="76">
        <v>23</v>
      </c>
      <c r="M8" s="76">
        <v>21.8</v>
      </c>
      <c r="N8" s="76">
        <v>22.3</v>
      </c>
      <c r="O8" s="76">
        <v>23.1</v>
      </c>
      <c r="P8" s="44"/>
      <c r="Q8" s="44"/>
      <c r="R8" s="45"/>
    </row>
    <row r="9" spans="3:18" x14ac:dyDescent="0.25">
      <c r="C9" s="12">
        <v>2012</v>
      </c>
      <c r="D9" s="9">
        <v>40940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  <c r="Q9" s="24"/>
      <c r="R9" s="23"/>
    </row>
    <row r="10" spans="3:18" x14ac:dyDescent="0.25">
      <c r="C10" s="4"/>
      <c r="D10" s="9">
        <v>41061</v>
      </c>
      <c r="E10" s="48">
        <v>26.2</v>
      </c>
      <c r="F10" s="48">
        <v>27.12</v>
      </c>
      <c r="G10" s="48">
        <v>27.6</v>
      </c>
      <c r="H10" s="48">
        <v>24.98</v>
      </c>
      <c r="I10" s="48">
        <v>27.9</v>
      </c>
      <c r="J10" s="48">
        <v>26.75</v>
      </c>
      <c r="K10" s="48">
        <v>26.4</v>
      </c>
      <c r="L10" s="48">
        <v>29.23</v>
      </c>
      <c r="M10" s="48">
        <v>27.83</v>
      </c>
      <c r="N10" s="49"/>
      <c r="O10" s="48">
        <v>25.8</v>
      </c>
      <c r="P10" s="24"/>
      <c r="Q10" s="24"/>
      <c r="R10" s="23"/>
    </row>
    <row r="11" spans="3:18" x14ac:dyDescent="0.25">
      <c r="C11" s="4"/>
      <c r="D11" s="9">
        <v>41122</v>
      </c>
      <c r="E11" s="48">
        <v>25.88</v>
      </c>
      <c r="F11" s="48">
        <v>26.2</v>
      </c>
      <c r="G11" s="48">
        <v>26.45</v>
      </c>
      <c r="H11" s="48">
        <v>24.88</v>
      </c>
      <c r="I11" s="48">
        <v>24.93</v>
      </c>
      <c r="J11" s="48">
        <v>25.95</v>
      </c>
      <c r="K11" s="48">
        <v>24.8</v>
      </c>
      <c r="L11" s="48">
        <v>27.9</v>
      </c>
      <c r="M11" s="48">
        <v>26.65</v>
      </c>
      <c r="N11" s="48">
        <v>24.93</v>
      </c>
      <c r="O11" s="48">
        <v>25.73</v>
      </c>
      <c r="P11" s="24"/>
      <c r="Q11" s="24"/>
      <c r="R11" s="23"/>
    </row>
    <row r="12" spans="3:18" x14ac:dyDescent="0.25">
      <c r="C12" s="4"/>
      <c r="D12" s="9">
        <v>41183</v>
      </c>
      <c r="E12" s="48">
        <v>25.25</v>
      </c>
      <c r="F12" s="48">
        <v>24.62</v>
      </c>
      <c r="G12" s="48">
        <v>26.18</v>
      </c>
      <c r="H12" s="48">
        <v>24.95</v>
      </c>
      <c r="I12" s="48">
        <v>25.4</v>
      </c>
      <c r="J12" s="48">
        <v>26.65</v>
      </c>
      <c r="K12" s="48">
        <v>26.1</v>
      </c>
      <c r="L12" s="48">
        <v>27.98</v>
      </c>
      <c r="M12" s="48">
        <v>26.25</v>
      </c>
      <c r="N12" s="48">
        <v>26.33</v>
      </c>
      <c r="O12" s="48">
        <v>24.85</v>
      </c>
      <c r="P12" s="24"/>
      <c r="Q12" s="24"/>
      <c r="R12" s="23"/>
    </row>
    <row r="13" spans="3:18" x14ac:dyDescent="0.25">
      <c r="C13" s="4"/>
      <c r="D13" s="9">
        <v>41214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24"/>
      <c r="R13" s="23"/>
    </row>
    <row r="14" spans="3:18" x14ac:dyDescent="0.25">
      <c r="C14" s="12">
        <v>2013</v>
      </c>
      <c r="D14" s="9">
        <v>41275</v>
      </c>
      <c r="E14" s="48">
        <v>23.95</v>
      </c>
      <c r="F14" s="48">
        <v>24.58</v>
      </c>
      <c r="G14" s="48">
        <v>27.83</v>
      </c>
      <c r="H14" s="48">
        <v>22.9</v>
      </c>
      <c r="I14" s="48">
        <v>23.95</v>
      </c>
      <c r="J14" s="48">
        <v>23.68</v>
      </c>
      <c r="K14" s="48">
        <v>24.08</v>
      </c>
      <c r="L14" s="48">
        <v>25.9</v>
      </c>
      <c r="M14" s="48">
        <v>23.78</v>
      </c>
      <c r="N14" s="48">
        <v>20.97</v>
      </c>
      <c r="O14" s="48">
        <v>22.9</v>
      </c>
      <c r="P14" s="24"/>
      <c r="Q14" s="24"/>
      <c r="R14" s="23"/>
    </row>
    <row r="15" spans="3:18" x14ac:dyDescent="0.25">
      <c r="C15" s="4"/>
      <c r="D15" s="9">
        <v>41334</v>
      </c>
      <c r="E15" s="48">
        <v>23.5</v>
      </c>
      <c r="F15" s="48">
        <v>26</v>
      </c>
      <c r="G15" s="48">
        <v>26.37</v>
      </c>
      <c r="H15" s="48">
        <v>26.4</v>
      </c>
      <c r="I15" s="48">
        <v>26.4</v>
      </c>
      <c r="J15" s="48">
        <v>24.07</v>
      </c>
      <c r="K15" s="48">
        <v>24.77</v>
      </c>
      <c r="L15" s="48">
        <v>26.9</v>
      </c>
      <c r="M15" s="48">
        <v>23.87</v>
      </c>
      <c r="N15" s="48">
        <v>26.27</v>
      </c>
      <c r="O15" s="48">
        <v>24.8</v>
      </c>
      <c r="P15" s="24"/>
      <c r="Q15" s="24"/>
      <c r="R15" s="23"/>
    </row>
    <row r="16" spans="3:18" x14ac:dyDescent="0.25">
      <c r="C16" s="4"/>
      <c r="D16" s="9">
        <v>41426</v>
      </c>
      <c r="E16" s="48">
        <v>26.55</v>
      </c>
      <c r="F16" s="48">
        <v>24.4</v>
      </c>
      <c r="G16" s="48">
        <v>27.9</v>
      </c>
      <c r="H16" s="48">
        <v>25.18</v>
      </c>
      <c r="I16" s="48">
        <v>25.22</v>
      </c>
      <c r="J16" s="48">
        <v>25.72</v>
      </c>
      <c r="K16" s="48">
        <v>25.73</v>
      </c>
      <c r="L16" s="48">
        <v>27.45</v>
      </c>
      <c r="M16" s="48">
        <v>26.1</v>
      </c>
      <c r="N16" s="48">
        <v>27.05</v>
      </c>
      <c r="O16" s="48">
        <v>25.53</v>
      </c>
      <c r="P16" s="24"/>
      <c r="Q16" s="24"/>
      <c r="R16" s="23"/>
    </row>
    <row r="17" spans="3:18" x14ac:dyDescent="0.25">
      <c r="C17" s="4"/>
      <c r="D17" s="9">
        <v>41548</v>
      </c>
      <c r="E17" s="48">
        <v>25.25</v>
      </c>
      <c r="F17" s="48">
        <v>27.8</v>
      </c>
      <c r="G17" s="48">
        <v>27.3</v>
      </c>
      <c r="H17" s="48">
        <v>26.26</v>
      </c>
      <c r="I17" s="48">
        <v>26.06</v>
      </c>
      <c r="J17" s="48">
        <v>26.23</v>
      </c>
      <c r="K17" s="48">
        <v>26.13</v>
      </c>
      <c r="L17" s="48">
        <v>28.43</v>
      </c>
      <c r="M17" s="48">
        <v>26.26</v>
      </c>
      <c r="N17" s="48">
        <v>27.23</v>
      </c>
      <c r="O17" s="48">
        <v>25.03</v>
      </c>
      <c r="P17" s="24"/>
      <c r="Q17" s="24"/>
      <c r="R17" s="23"/>
    </row>
    <row r="18" spans="3:18" x14ac:dyDescent="0.25">
      <c r="C18" s="4"/>
      <c r="D18" s="9">
        <v>41579</v>
      </c>
      <c r="E18" s="53">
        <v>25.47</v>
      </c>
      <c r="F18" s="53">
        <v>24.03</v>
      </c>
      <c r="G18" s="53">
        <v>25.1</v>
      </c>
      <c r="H18" s="53">
        <v>24.27</v>
      </c>
      <c r="I18" s="53">
        <v>23.87</v>
      </c>
      <c r="J18" s="53">
        <v>25.27</v>
      </c>
      <c r="K18" s="53">
        <v>25.43</v>
      </c>
      <c r="L18" s="53">
        <v>26.8</v>
      </c>
      <c r="M18" s="53">
        <v>24.43</v>
      </c>
      <c r="N18" s="53">
        <v>25.57</v>
      </c>
      <c r="O18" s="20"/>
      <c r="P18" s="24"/>
      <c r="Q18" s="24"/>
      <c r="R18" s="23"/>
    </row>
    <row r="19" spans="3:18" x14ac:dyDescent="0.25">
      <c r="C19" s="12">
        <v>2014</v>
      </c>
      <c r="D19" s="9">
        <v>41640</v>
      </c>
      <c r="E19" s="48">
        <v>22.6</v>
      </c>
      <c r="F19" s="49"/>
      <c r="G19" s="48">
        <v>22.6</v>
      </c>
      <c r="H19" s="48">
        <v>22.1</v>
      </c>
      <c r="I19" s="48">
        <v>20.67</v>
      </c>
      <c r="J19" s="48">
        <v>23.5</v>
      </c>
      <c r="K19" s="48">
        <v>22.8</v>
      </c>
      <c r="L19" s="48">
        <v>24.6</v>
      </c>
      <c r="M19" s="48">
        <v>24.4</v>
      </c>
      <c r="N19" s="48">
        <v>24.9</v>
      </c>
      <c r="O19" s="48">
        <v>25.18</v>
      </c>
      <c r="P19" s="24"/>
      <c r="Q19" s="24"/>
      <c r="R19" s="23"/>
    </row>
    <row r="20" spans="3:18" x14ac:dyDescent="0.25">
      <c r="C20" s="4"/>
      <c r="D20" s="9">
        <v>41730</v>
      </c>
      <c r="E20" s="48">
        <v>25.86</v>
      </c>
      <c r="F20" s="48">
        <v>27.43</v>
      </c>
      <c r="G20" s="48">
        <v>27.44</v>
      </c>
      <c r="H20" s="48">
        <v>27.3</v>
      </c>
      <c r="I20" s="48">
        <v>29.9</v>
      </c>
      <c r="J20" s="48">
        <v>24.6</v>
      </c>
      <c r="K20" s="48">
        <v>25.33</v>
      </c>
      <c r="L20" s="48">
        <v>27.03</v>
      </c>
      <c r="M20" s="48">
        <v>25.57</v>
      </c>
      <c r="N20" s="48">
        <v>27.53</v>
      </c>
      <c r="O20" s="48">
        <v>26.6</v>
      </c>
      <c r="P20" s="24"/>
      <c r="Q20" s="24"/>
      <c r="R20" s="23"/>
    </row>
    <row r="21" spans="3:18" x14ac:dyDescent="0.25">
      <c r="C21" s="4"/>
      <c r="D21" s="9">
        <v>41852</v>
      </c>
      <c r="E21" s="48">
        <v>25.65</v>
      </c>
      <c r="F21" s="48">
        <v>24.53</v>
      </c>
      <c r="G21" s="48">
        <v>25.8</v>
      </c>
      <c r="H21" s="48">
        <v>24.175000000000001</v>
      </c>
      <c r="I21" s="48">
        <v>24.43</v>
      </c>
      <c r="J21" s="48">
        <v>25.5</v>
      </c>
      <c r="K21" s="48">
        <v>26.6</v>
      </c>
      <c r="L21" s="48">
        <v>27.13</v>
      </c>
      <c r="M21" s="48">
        <v>36.93</v>
      </c>
      <c r="N21" s="48">
        <v>27.6</v>
      </c>
      <c r="O21" s="48">
        <v>27.3</v>
      </c>
      <c r="P21" s="24"/>
      <c r="Q21" s="24"/>
      <c r="R21" s="23"/>
    </row>
    <row r="22" spans="3:18" x14ac:dyDescent="0.25">
      <c r="C22" s="4"/>
      <c r="D22" s="9">
        <v>41883</v>
      </c>
      <c r="E22" s="48">
        <v>24.125</v>
      </c>
      <c r="F22" s="48">
        <v>24.524999999999999</v>
      </c>
      <c r="G22" s="48">
        <v>25.175000000000001</v>
      </c>
      <c r="H22" s="48">
        <v>22.85</v>
      </c>
      <c r="I22" s="48">
        <v>24.6</v>
      </c>
      <c r="J22" s="48">
        <v>24.35</v>
      </c>
      <c r="K22" s="48">
        <v>24.199999999999996</v>
      </c>
      <c r="L22" s="48">
        <v>24.6</v>
      </c>
      <c r="M22" s="48">
        <v>23.36</v>
      </c>
      <c r="N22" s="48">
        <v>25.55</v>
      </c>
      <c r="O22" s="48">
        <v>25.5</v>
      </c>
      <c r="P22" s="24"/>
      <c r="Q22" s="24"/>
      <c r="R22" s="23"/>
    </row>
    <row r="23" spans="3:18" x14ac:dyDescent="0.25">
      <c r="C23" s="4"/>
      <c r="D23" s="9">
        <v>41944</v>
      </c>
      <c r="E23" s="53">
        <v>21.73</v>
      </c>
      <c r="F23" s="53">
        <v>20.5</v>
      </c>
      <c r="G23" s="53">
        <v>21.57</v>
      </c>
      <c r="H23" s="53">
        <v>21.37</v>
      </c>
      <c r="I23" s="53">
        <v>20.03</v>
      </c>
      <c r="J23" s="53">
        <v>21.37</v>
      </c>
      <c r="K23" s="53">
        <v>21.13</v>
      </c>
      <c r="L23" s="53">
        <v>21.72</v>
      </c>
      <c r="M23" s="53">
        <v>20.6</v>
      </c>
      <c r="N23" s="53">
        <v>21.33</v>
      </c>
      <c r="O23" s="53">
        <v>21.57</v>
      </c>
      <c r="P23" s="24"/>
      <c r="Q23" s="24"/>
      <c r="R23" s="23"/>
    </row>
    <row r="24" spans="3:18" x14ac:dyDescent="0.25">
      <c r="C24" s="12">
        <v>2015</v>
      </c>
      <c r="D24" s="9">
        <v>42036</v>
      </c>
      <c r="E24" s="48">
        <v>22.6</v>
      </c>
      <c r="F24" s="48">
        <v>22.95</v>
      </c>
      <c r="G24" s="48">
        <v>25.47</v>
      </c>
      <c r="H24" s="48">
        <v>23.83</v>
      </c>
      <c r="I24" s="48">
        <v>23.28</v>
      </c>
      <c r="J24" s="48">
        <v>25</v>
      </c>
      <c r="K24" s="48">
        <v>23</v>
      </c>
      <c r="L24" s="48">
        <v>24.3</v>
      </c>
      <c r="M24" s="48">
        <v>23.57</v>
      </c>
      <c r="N24" s="48">
        <v>25.08</v>
      </c>
      <c r="O24" s="48">
        <v>24.3</v>
      </c>
      <c r="P24" s="24"/>
      <c r="Q24" s="24"/>
      <c r="R24" s="23"/>
    </row>
    <row r="25" spans="3:18" x14ac:dyDescent="0.25">
      <c r="C25" s="4"/>
      <c r="D25" s="9">
        <v>42156</v>
      </c>
      <c r="E25" s="48">
        <v>25.1</v>
      </c>
      <c r="F25" s="48">
        <v>23.9</v>
      </c>
      <c r="G25" s="48">
        <v>26.47</v>
      </c>
      <c r="H25" s="48">
        <v>24.84</v>
      </c>
      <c r="I25" s="48">
        <v>25.43</v>
      </c>
      <c r="J25" s="48">
        <v>23.17</v>
      </c>
      <c r="K25" s="48">
        <v>26.28</v>
      </c>
      <c r="L25" s="48">
        <v>26.62</v>
      </c>
      <c r="M25" s="48">
        <v>28.98</v>
      </c>
      <c r="N25" s="48">
        <v>28.47</v>
      </c>
      <c r="O25" s="48">
        <v>26.58</v>
      </c>
      <c r="P25" s="24"/>
      <c r="Q25" s="24"/>
      <c r="R25" s="23"/>
    </row>
    <row r="26" spans="3:18" x14ac:dyDescent="0.25">
      <c r="C26" s="4"/>
      <c r="D26" s="9">
        <v>42248</v>
      </c>
      <c r="E26" s="48">
        <v>25.32</v>
      </c>
      <c r="F26" s="48">
        <v>22.69</v>
      </c>
      <c r="G26" s="48">
        <v>25.67</v>
      </c>
      <c r="H26" s="48">
        <v>23.87</v>
      </c>
      <c r="I26" s="48">
        <v>24.47</v>
      </c>
      <c r="J26" s="48">
        <v>25.28</v>
      </c>
      <c r="K26" s="48">
        <v>24.8</v>
      </c>
      <c r="L26" s="48">
        <v>25.47</v>
      </c>
      <c r="M26" s="48">
        <v>25.92</v>
      </c>
      <c r="N26" s="48">
        <v>26.62</v>
      </c>
      <c r="O26" s="48">
        <v>25.6</v>
      </c>
      <c r="P26" s="24"/>
      <c r="Q26" s="24"/>
      <c r="R26" s="23"/>
    </row>
    <row r="27" spans="3:18" x14ac:dyDescent="0.25">
      <c r="C27" s="12">
        <v>2016</v>
      </c>
      <c r="D27" s="9">
        <v>42401</v>
      </c>
      <c r="E27" s="48">
        <v>22.966666666666669</v>
      </c>
      <c r="F27" s="48">
        <v>22.700000000000003</v>
      </c>
      <c r="G27" s="49"/>
      <c r="H27" s="48">
        <v>21.866666666666664</v>
      </c>
      <c r="I27" s="48">
        <v>22.433333333333334</v>
      </c>
      <c r="J27" s="48">
        <v>22.966666666666669</v>
      </c>
      <c r="K27" s="48">
        <v>22.900000000000002</v>
      </c>
      <c r="L27" s="48">
        <v>24.400000000000002</v>
      </c>
      <c r="M27" s="48">
        <v>21.233333333333334</v>
      </c>
      <c r="N27" s="48">
        <v>22.600000000000005</v>
      </c>
      <c r="O27" s="48">
        <v>26</v>
      </c>
      <c r="P27" s="18">
        <v>24.5</v>
      </c>
      <c r="Q27" s="18">
        <v>24.266666666666666</v>
      </c>
      <c r="R27" s="53">
        <v>22.7</v>
      </c>
    </row>
    <row r="28" spans="3:18" x14ac:dyDescent="0.25">
      <c r="C28" s="4"/>
      <c r="D28" s="9">
        <v>42491</v>
      </c>
      <c r="E28" s="48">
        <v>28.166666666666668</v>
      </c>
      <c r="F28" s="48">
        <v>27.866666666666664</v>
      </c>
      <c r="G28" s="48">
        <v>29.099999999999998</v>
      </c>
      <c r="H28" s="48">
        <v>25.333333333333332</v>
      </c>
      <c r="I28" s="48">
        <v>30.666666666666668</v>
      </c>
      <c r="J28" s="48">
        <v>28</v>
      </c>
      <c r="K28" s="48">
        <v>29</v>
      </c>
      <c r="L28" s="48">
        <v>30.2</v>
      </c>
      <c r="M28" s="48">
        <v>27.666666666666668</v>
      </c>
      <c r="N28" s="48">
        <v>26.666666666666668</v>
      </c>
      <c r="O28" s="48">
        <v>28.6</v>
      </c>
      <c r="P28" s="18">
        <v>30.400000000000002</v>
      </c>
      <c r="Q28" s="18">
        <v>29.400000000000002</v>
      </c>
      <c r="R28" s="53">
        <v>30.1</v>
      </c>
    </row>
    <row r="29" spans="3:18" x14ac:dyDescent="0.25">
      <c r="C29" s="4"/>
      <c r="D29" s="9">
        <v>42583</v>
      </c>
      <c r="E29" s="48">
        <v>24.099999999999998</v>
      </c>
      <c r="F29" s="48">
        <v>24.599999999999998</v>
      </c>
      <c r="G29" s="48">
        <v>28.3</v>
      </c>
      <c r="H29" s="48">
        <v>23.666666666666668</v>
      </c>
      <c r="I29" s="48">
        <v>25.599999999999998</v>
      </c>
      <c r="J29" s="48">
        <v>26.666666666666668</v>
      </c>
      <c r="K29" s="48">
        <v>25.466666666666669</v>
      </c>
      <c r="L29" s="48">
        <v>27.766666666666666</v>
      </c>
      <c r="M29" s="48">
        <v>28.133333333333336</v>
      </c>
      <c r="N29" s="48">
        <v>25.933333333333334</v>
      </c>
      <c r="O29" s="48">
        <v>28.233333333333334</v>
      </c>
      <c r="P29" s="18">
        <v>26.87</v>
      </c>
      <c r="Q29" s="18">
        <v>28.429999999999996</v>
      </c>
      <c r="R29" s="53">
        <v>27.5</v>
      </c>
    </row>
    <row r="30" spans="3:18" x14ac:dyDescent="0.25">
      <c r="C30" s="12">
        <v>2017</v>
      </c>
      <c r="D30" s="9">
        <v>42736</v>
      </c>
      <c r="E30" s="48">
        <v>22.766666666666666</v>
      </c>
      <c r="F30" s="48">
        <v>20.133333333333333</v>
      </c>
      <c r="G30" s="48">
        <v>22.8</v>
      </c>
      <c r="H30" s="48">
        <v>21.433333333333334</v>
      </c>
      <c r="I30" s="48">
        <v>20.233333333333334</v>
      </c>
      <c r="J30" s="48">
        <v>22.3</v>
      </c>
      <c r="K30" s="48">
        <v>20.433333000000001</v>
      </c>
      <c r="L30" s="48">
        <v>22.133333333333336</v>
      </c>
      <c r="M30" s="48">
        <v>21.333333333333332</v>
      </c>
      <c r="N30" s="48">
        <v>20.533333333333331</v>
      </c>
      <c r="O30" s="48">
        <v>21.933333333333334</v>
      </c>
      <c r="P30" s="51"/>
      <c r="Q30" s="51"/>
      <c r="R30" s="53">
        <v>21.400000000000002</v>
      </c>
    </row>
    <row r="31" spans="3:18" x14ac:dyDescent="0.25">
      <c r="C31" s="4"/>
      <c r="D31" s="9">
        <v>42826</v>
      </c>
      <c r="E31" s="48">
        <v>28.9</v>
      </c>
      <c r="F31" s="48">
        <v>25.67</v>
      </c>
      <c r="G31" s="48">
        <v>27.53</v>
      </c>
      <c r="H31" s="48">
        <v>26.03</v>
      </c>
      <c r="I31" s="48">
        <v>29.27</v>
      </c>
      <c r="J31" s="48">
        <v>27.53</v>
      </c>
      <c r="K31" s="48">
        <v>30.1</v>
      </c>
      <c r="L31" s="48">
        <v>29.7</v>
      </c>
      <c r="M31" s="48">
        <v>26.03</v>
      </c>
      <c r="N31" s="48">
        <v>26.07</v>
      </c>
      <c r="O31" s="48">
        <v>27.47</v>
      </c>
      <c r="P31" s="18">
        <v>29.37</v>
      </c>
      <c r="Q31" s="18">
        <v>33.17</v>
      </c>
      <c r="R31" s="53">
        <v>30.07</v>
      </c>
    </row>
    <row r="32" spans="3:18" x14ac:dyDescent="0.25">
      <c r="C32" s="4"/>
      <c r="D32" s="9">
        <v>42948</v>
      </c>
      <c r="E32" s="48">
        <v>24.67</v>
      </c>
      <c r="F32" s="48">
        <v>25</v>
      </c>
      <c r="G32" s="48">
        <v>26.47</v>
      </c>
      <c r="H32" s="48">
        <v>23.57</v>
      </c>
      <c r="I32" s="48">
        <v>24.97</v>
      </c>
      <c r="J32" s="48">
        <v>24.27</v>
      </c>
      <c r="K32" s="48">
        <v>25.43</v>
      </c>
      <c r="L32" s="48">
        <v>27.7</v>
      </c>
      <c r="M32" s="48">
        <v>25.77</v>
      </c>
      <c r="N32" s="48">
        <v>26.07</v>
      </c>
      <c r="O32" s="48">
        <v>25.43</v>
      </c>
      <c r="P32" s="18">
        <v>26.67</v>
      </c>
      <c r="Q32" s="18">
        <v>28.67</v>
      </c>
      <c r="R32" s="53">
        <v>24.53</v>
      </c>
    </row>
    <row r="33" spans="3:18" x14ac:dyDescent="0.25">
      <c r="C33" s="12">
        <v>2018</v>
      </c>
      <c r="D33" s="9">
        <v>43101</v>
      </c>
      <c r="E33" s="48">
        <v>21.900000000000002</v>
      </c>
      <c r="F33" s="48">
        <v>21.533333333333331</v>
      </c>
      <c r="G33" s="48">
        <v>22.266666666666669</v>
      </c>
      <c r="H33" s="48">
        <v>22.333333333333332</v>
      </c>
      <c r="I33" s="48">
        <v>22.166666666666668</v>
      </c>
      <c r="J33" s="48">
        <v>21.899999999999995</v>
      </c>
      <c r="K33" s="48">
        <v>22.7</v>
      </c>
      <c r="L33" s="48">
        <v>22.333333333333332</v>
      </c>
      <c r="M33" s="48">
        <v>21.53</v>
      </c>
      <c r="N33" s="48">
        <v>22.466666666666669</v>
      </c>
      <c r="O33" s="48">
        <v>23.866666666666664</v>
      </c>
      <c r="P33" s="18">
        <v>23.033333333333331</v>
      </c>
      <c r="Q33" s="18">
        <v>26.133333333333336</v>
      </c>
      <c r="R33" s="53">
        <v>22.033333333333331</v>
      </c>
    </row>
    <row r="34" spans="3:18" x14ac:dyDescent="0.25">
      <c r="C34" s="4"/>
      <c r="D34" s="9">
        <v>43252</v>
      </c>
      <c r="E34" s="48">
        <v>24.63</v>
      </c>
      <c r="F34" s="48">
        <v>23.77</v>
      </c>
      <c r="G34" s="48">
        <v>27.2</v>
      </c>
      <c r="H34" s="48">
        <v>24.83</v>
      </c>
      <c r="I34" s="48">
        <v>25.1</v>
      </c>
      <c r="J34" s="48">
        <v>24.6</v>
      </c>
      <c r="K34" s="48">
        <v>27.27</v>
      </c>
      <c r="L34" s="48">
        <v>27.63</v>
      </c>
      <c r="M34" s="48">
        <v>24.67</v>
      </c>
      <c r="N34" s="48">
        <v>25.8</v>
      </c>
      <c r="O34" s="48">
        <v>26.4</v>
      </c>
      <c r="P34" s="18">
        <v>27.5</v>
      </c>
      <c r="Q34" s="18">
        <v>29.23</v>
      </c>
      <c r="R34" s="53">
        <v>25.5</v>
      </c>
    </row>
    <row r="35" spans="3:18" x14ac:dyDescent="0.25">
      <c r="C35" s="4"/>
      <c r="D35" s="9">
        <v>43313</v>
      </c>
      <c r="E35" s="48">
        <v>24.133333333333336</v>
      </c>
      <c r="F35" s="48">
        <v>23</v>
      </c>
      <c r="G35" s="48">
        <v>23.666666666666668</v>
      </c>
      <c r="H35" s="48">
        <v>23.233333333333334</v>
      </c>
      <c r="I35" s="48">
        <v>23.899999999999995</v>
      </c>
      <c r="J35" s="48">
        <v>23.666666666666668</v>
      </c>
      <c r="K35" s="48">
        <v>26.266666666666669</v>
      </c>
      <c r="L35" s="48">
        <v>24.866666666666664</v>
      </c>
      <c r="M35" s="48">
        <v>24.5</v>
      </c>
      <c r="N35" s="48">
        <v>24.833333333333332</v>
      </c>
      <c r="O35" s="48">
        <v>25.233333333333334</v>
      </c>
      <c r="P35" s="51"/>
      <c r="Q35" s="51"/>
      <c r="R35" s="53">
        <v>23.8</v>
      </c>
    </row>
    <row r="36" spans="3:18" x14ac:dyDescent="0.25">
      <c r="C36" s="12">
        <v>2019</v>
      </c>
      <c r="D36" s="9">
        <v>43466</v>
      </c>
      <c r="E36" s="48">
        <v>22.8</v>
      </c>
      <c r="F36" s="48">
        <v>21.77</v>
      </c>
      <c r="G36" s="48">
        <v>22.97</v>
      </c>
      <c r="H36" s="48">
        <v>21.2</v>
      </c>
      <c r="I36" s="48">
        <v>22.93</v>
      </c>
      <c r="J36" s="48">
        <v>20.3</v>
      </c>
      <c r="K36" s="48">
        <v>22.567</v>
      </c>
      <c r="L36" s="48">
        <v>24.3</v>
      </c>
      <c r="M36" s="48">
        <v>21.23</v>
      </c>
      <c r="N36" s="48">
        <v>21.667000000000002</v>
      </c>
      <c r="O36" s="48">
        <v>23.067</v>
      </c>
      <c r="P36" s="18">
        <v>24.1</v>
      </c>
      <c r="Q36" s="18">
        <v>28.3</v>
      </c>
      <c r="R36" s="18">
        <v>22.93</v>
      </c>
    </row>
    <row r="37" spans="3:18" x14ac:dyDescent="0.25">
      <c r="C37" s="4"/>
      <c r="D37" s="9">
        <v>43617</v>
      </c>
      <c r="E37" s="48">
        <v>28.596666666666664</v>
      </c>
      <c r="F37" s="48">
        <v>25.966666666666669</v>
      </c>
      <c r="G37" s="48">
        <v>28.066666666666663</v>
      </c>
      <c r="H37" s="48">
        <v>25.323333333333334</v>
      </c>
      <c r="I37" s="48">
        <v>31.236666666666665</v>
      </c>
      <c r="J37" s="48">
        <v>24.8</v>
      </c>
      <c r="K37" s="48">
        <v>31.1</v>
      </c>
      <c r="L37" s="48">
        <v>29.266666666666666</v>
      </c>
      <c r="M37" s="48">
        <v>24.599999999999998</v>
      </c>
      <c r="N37" s="48">
        <v>26.266666666666666</v>
      </c>
      <c r="O37" s="48">
        <v>27.7</v>
      </c>
      <c r="P37" s="18">
        <v>29.099999999999998</v>
      </c>
      <c r="Q37" s="18">
        <v>30.266666666666669</v>
      </c>
      <c r="R37" s="23"/>
    </row>
    <row r="38" spans="3:18" x14ac:dyDescent="0.25">
      <c r="C38" s="4"/>
      <c r="D38" s="9">
        <v>43678</v>
      </c>
      <c r="E38" s="48">
        <v>26.466666666666701</v>
      </c>
      <c r="F38" s="48">
        <v>25.599999999999998</v>
      </c>
      <c r="G38" s="48">
        <v>28.599999999999998</v>
      </c>
      <c r="H38" s="48">
        <v>24.733333333333334</v>
      </c>
      <c r="I38" s="48">
        <v>27.5</v>
      </c>
      <c r="J38" s="48">
        <v>24.333333333333332</v>
      </c>
      <c r="K38" s="48">
        <v>28</v>
      </c>
      <c r="L38" s="48">
        <v>29.2</v>
      </c>
      <c r="M38" s="48">
        <v>25.100000000000005</v>
      </c>
      <c r="N38" s="48">
        <v>26.433333333333334</v>
      </c>
      <c r="O38" s="48">
        <v>28.166666666666668</v>
      </c>
      <c r="P38" s="18">
        <v>29.399999999999995</v>
      </c>
      <c r="Q38" s="18">
        <v>31.133333333333336</v>
      </c>
      <c r="R38" s="18">
        <v>26.97</v>
      </c>
    </row>
    <row r="39" spans="3:18" x14ac:dyDescent="0.25">
      <c r="C39" s="12">
        <v>2021</v>
      </c>
      <c r="D39" s="9">
        <v>44378</v>
      </c>
      <c r="E39" s="48">
        <v>23.766666669999999</v>
      </c>
      <c r="F39" s="48">
        <v>23.866666670000001</v>
      </c>
      <c r="G39" s="48">
        <v>25.266666669999999</v>
      </c>
      <c r="H39" s="48">
        <v>23.533333330000001</v>
      </c>
      <c r="I39" s="48">
        <v>23.93333333</v>
      </c>
      <c r="J39" s="48">
        <v>23.2</v>
      </c>
      <c r="K39" s="48">
        <v>24.133333329999999</v>
      </c>
      <c r="L39" s="48">
        <v>26.133333329999999</v>
      </c>
      <c r="M39" s="48">
        <v>25.733333330000001</v>
      </c>
      <c r="N39" s="48">
        <v>24.733333330000001</v>
      </c>
      <c r="O39" s="48">
        <v>24.133333329999999</v>
      </c>
      <c r="P39" s="18">
        <v>26.166666670000001</v>
      </c>
      <c r="Q39" s="18">
        <v>28.466666669999999</v>
      </c>
      <c r="R39" s="18">
        <v>23.63</v>
      </c>
    </row>
    <row r="40" spans="3:18" x14ac:dyDescent="0.25">
      <c r="C40" s="4"/>
      <c r="D40" s="9">
        <v>44409</v>
      </c>
      <c r="E40" s="48">
        <v>23.033333333333331</v>
      </c>
      <c r="F40" s="48">
        <v>25.7</v>
      </c>
      <c r="G40" s="48">
        <v>25.7</v>
      </c>
      <c r="H40" s="48">
        <v>22.900000000000002</v>
      </c>
      <c r="I40" s="48">
        <v>23.333333333333332</v>
      </c>
      <c r="J40" s="48">
        <v>22.933333333333334</v>
      </c>
      <c r="K40" s="48">
        <v>25.533333333333331</v>
      </c>
      <c r="L40" s="48">
        <v>25.833333333333332</v>
      </c>
      <c r="M40" s="48">
        <v>24.366666666666664</v>
      </c>
      <c r="N40" s="48">
        <v>24.133333333333336</v>
      </c>
      <c r="O40" s="48">
        <v>24.433333333333334</v>
      </c>
      <c r="P40" s="18">
        <v>25.933333333333334</v>
      </c>
      <c r="Q40" s="18">
        <v>26.899999999999995</v>
      </c>
      <c r="R40" s="18">
        <v>24.7</v>
      </c>
    </row>
    <row r="41" spans="3:18" x14ac:dyDescent="0.25">
      <c r="C41" s="4"/>
      <c r="D41" s="9">
        <v>44440</v>
      </c>
      <c r="E41" s="48">
        <v>22.77</v>
      </c>
      <c r="F41" s="48">
        <v>22.6</v>
      </c>
      <c r="G41" s="48">
        <v>24.13</v>
      </c>
      <c r="H41" s="48">
        <v>23.3</v>
      </c>
      <c r="I41" s="48">
        <v>23.87</v>
      </c>
      <c r="J41" s="48">
        <v>23.27</v>
      </c>
      <c r="K41" s="48">
        <v>24.53</v>
      </c>
      <c r="L41" s="48">
        <v>24.3</v>
      </c>
      <c r="M41" s="48">
        <v>24.97</v>
      </c>
      <c r="N41" s="48">
        <v>24.33</v>
      </c>
      <c r="O41" s="48">
        <v>24.43</v>
      </c>
      <c r="P41" s="18">
        <v>25.06</v>
      </c>
      <c r="Q41" s="18">
        <v>26.33</v>
      </c>
      <c r="R41" s="23"/>
    </row>
    <row r="42" spans="3:18" x14ac:dyDescent="0.25">
      <c r="C42" s="4"/>
      <c r="D42" s="9">
        <v>44470</v>
      </c>
      <c r="E42" s="48">
        <v>22.63</v>
      </c>
      <c r="F42" s="48">
        <v>23.07</v>
      </c>
      <c r="G42" s="48">
        <v>23.5</v>
      </c>
      <c r="H42" s="48">
        <v>22.53</v>
      </c>
      <c r="I42" s="48">
        <v>23.33</v>
      </c>
      <c r="J42" s="48">
        <v>23.07</v>
      </c>
      <c r="K42" s="48">
        <v>23.3</v>
      </c>
      <c r="L42" s="48">
        <v>24.47</v>
      </c>
      <c r="M42" s="48">
        <v>23.73</v>
      </c>
      <c r="N42" s="48">
        <v>23.3</v>
      </c>
      <c r="O42" s="48">
        <v>22.63</v>
      </c>
      <c r="P42" s="18">
        <v>23.5</v>
      </c>
      <c r="Q42" s="18">
        <v>25.5</v>
      </c>
      <c r="R42" s="23"/>
    </row>
    <row r="43" spans="3:18" x14ac:dyDescent="0.25">
      <c r="C43" s="12">
        <v>2022</v>
      </c>
      <c r="D43" s="9">
        <v>44562</v>
      </c>
      <c r="E43" s="48">
        <v>21.67</v>
      </c>
      <c r="F43" s="48">
        <v>20.7</v>
      </c>
      <c r="G43" s="48">
        <v>21.8</v>
      </c>
      <c r="H43" s="48">
        <v>21.73</v>
      </c>
      <c r="I43" s="48">
        <v>21.83</v>
      </c>
      <c r="J43" s="48">
        <v>22.23</v>
      </c>
      <c r="K43" s="48">
        <v>22.76</v>
      </c>
      <c r="L43" s="48">
        <v>22.1</v>
      </c>
      <c r="M43" s="48">
        <v>22.47</v>
      </c>
      <c r="N43" s="48">
        <v>22.47</v>
      </c>
      <c r="O43" s="48">
        <v>22.43</v>
      </c>
      <c r="P43" s="18">
        <v>22.7</v>
      </c>
      <c r="Q43" s="18">
        <v>24.73</v>
      </c>
      <c r="R43" s="23"/>
    </row>
    <row r="44" spans="3:18" x14ac:dyDescent="0.25">
      <c r="C44" s="4"/>
      <c r="D44" s="9">
        <v>44621</v>
      </c>
      <c r="E44" s="48">
        <v>24.47</v>
      </c>
      <c r="F44" s="48">
        <v>23.2</v>
      </c>
      <c r="G44" s="48">
        <v>24.47</v>
      </c>
      <c r="H44" s="48">
        <v>23.77</v>
      </c>
      <c r="I44" s="48">
        <v>26.7</v>
      </c>
      <c r="J44" s="48">
        <v>23.47</v>
      </c>
      <c r="K44" s="48">
        <v>23</v>
      </c>
      <c r="L44" s="48">
        <v>25.03</v>
      </c>
      <c r="M44" s="48">
        <v>22.9</v>
      </c>
      <c r="N44" s="48">
        <v>22.87</v>
      </c>
      <c r="O44" s="48">
        <v>25.6</v>
      </c>
      <c r="P44" s="18">
        <v>26.56</v>
      </c>
      <c r="Q44" s="18">
        <v>27.63</v>
      </c>
      <c r="R44" s="23"/>
    </row>
    <row r="45" spans="3:18" x14ac:dyDescent="0.25">
      <c r="C45" s="4"/>
      <c r="D45" s="9">
        <v>44713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1"/>
      <c r="Q45" s="21"/>
      <c r="R45" s="20"/>
    </row>
    <row r="46" spans="3:18" x14ac:dyDescent="0.25">
      <c r="C46" s="77"/>
      <c r="D46" s="16" t="s">
        <v>16</v>
      </c>
      <c r="E46" s="55">
        <f>AVERAGE(E9:E45)</f>
        <v>24.513872549117643</v>
      </c>
      <c r="F46" s="55">
        <f t="shared" ref="F46:Q46" si="0">AVERAGE(F9:F45)</f>
        <v>24.182474747575764</v>
      </c>
      <c r="G46" s="55">
        <f t="shared" si="0"/>
        <v>25.659444444545457</v>
      </c>
      <c r="H46" s="55">
        <f t="shared" si="0"/>
        <v>23.866813725392163</v>
      </c>
      <c r="I46" s="55">
        <f t="shared" si="0"/>
        <v>24.868921568529416</v>
      </c>
      <c r="J46" s="55">
        <f t="shared" si="0"/>
        <v>24.311666666666667</v>
      </c>
      <c r="K46" s="55">
        <f t="shared" si="0"/>
        <v>25.060892146960779</v>
      </c>
      <c r="L46" s="55">
        <f t="shared" si="0"/>
        <v>26.159509803823536</v>
      </c>
      <c r="M46" s="55">
        <f t="shared" si="0"/>
        <v>25.013725490098043</v>
      </c>
      <c r="N46" s="55">
        <f t="shared" si="0"/>
        <v>24.927484848383838</v>
      </c>
      <c r="O46" s="55">
        <f t="shared" si="0"/>
        <v>25.243242424141414</v>
      </c>
      <c r="P46" s="55">
        <f t="shared" si="0"/>
        <v>26.303958333541665</v>
      </c>
      <c r="Q46" s="55">
        <f t="shared" si="0"/>
        <v>28.034791666874998</v>
      </c>
      <c r="R46" s="1"/>
    </row>
    <row r="49" spans="3:6" x14ac:dyDescent="0.25">
      <c r="C49" s="28"/>
      <c r="D49" s="78" t="s">
        <v>18</v>
      </c>
      <c r="E49" s="78"/>
    </row>
    <row r="50" spans="3:6" x14ac:dyDescent="0.25">
      <c r="F50" s="41"/>
    </row>
  </sheetData>
  <mergeCells count="1">
    <mergeCell ref="D49:E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A72F105DCF5346BE2EB6760ABEC439" ma:contentTypeVersion="16" ma:contentTypeDescription="Create a new document." ma:contentTypeScope="" ma:versionID="0898017988a79b68c7b19d0e7bec9753">
  <xsd:schema xmlns:xsd="http://www.w3.org/2001/XMLSchema" xmlns:xs="http://www.w3.org/2001/XMLSchema" xmlns:p="http://schemas.microsoft.com/office/2006/metadata/properties" xmlns:ns2="79b909b0-f32e-45b5-94cb-6e6c1b467a18" xmlns:ns3="d53a3a14-d2b8-4b61-922a-1083f05010f1" targetNamespace="http://schemas.microsoft.com/office/2006/metadata/properties" ma:root="true" ma:fieldsID="a76e3ba87138e5dd32c543bbbfe622bd" ns2:_="" ns3:_="">
    <xsd:import namespace="79b909b0-f32e-45b5-94cb-6e6c1b467a18"/>
    <xsd:import namespace="d53a3a14-d2b8-4b61-922a-1083f05010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909b0-f32e-45b5-94cb-6e6c1b467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b23675-9525-423e-8a15-0979bbe33e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a3a14-d2b8-4b61-922a-1083f05010f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343704c-d46c-4d41-bf62-596048791c7d}" ma:internalName="TaxCatchAll" ma:showField="CatchAllData" ma:web="d53a3a14-d2b8-4b61-922a-1083f05010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b909b0-f32e-45b5-94cb-6e6c1b467a18">
      <Terms xmlns="http://schemas.microsoft.com/office/infopath/2007/PartnerControls"/>
    </lcf76f155ced4ddcb4097134ff3c332f>
    <TaxCatchAll xmlns="d53a3a14-d2b8-4b61-922a-1083f05010f1" xsi:nil="true"/>
  </documentManagement>
</p:properties>
</file>

<file path=customXml/itemProps1.xml><?xml version="1.0" encoding="utf-8"?>
<ds:datastoreItem xmlns:ds="http://schemas.openxmlformats.org/officeDocument/2006/customXml" ds:itemID="{B9928EFB-21B0-4971-9D7D-5A6BB1CF64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7D0EFC-8652-4EA9-8F30-594267A2C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909b0-f32e-45b5-94cb-6e6c1b467a18"/>
    <ds:schemaRef ds:uri="d53a3a14-d2b8-4b61-922a-1083f0501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78987B-E4B8-44D9-8422-3F83BAFA45B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9b909b0-f32e-45b5-94cb-6e6c1b467a18"/>
    <ds:schemaRef ds:uri="d53a3a14-d2b8-4b61-922a-1083f05010f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 de citar</vt:lpstr>
      <vt:lpstr>CONDUCTIVIDAD</vt:lpstr>
      <vt:lpstr>Oxígeno</vt:lpstr>
      <vt:lpstr>pH</vt:lpstr>
      <vt:lpstr>SDT</vt:lpstr>
      <vt:lpstr>Temp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Humberto Gómez</dc:creator>
  <cp:keywords/>
  <dc:description/>
  <cp:lastModifiedBy>Martina Escamilla</cp:lastModifiedBy>
  <cp:revision/>
  <dcterms:created xsi:type="dcterms:W3CDTF">2022-09-13T16:10:31Z</dcterms:created>
  <dcterms:modified xsi:type="dcterms:W3CDTF">2025-07-11T23:01:27Z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0x01010056A72F105DCF5346BE2EB6760ABEC439</vt:lpwstr>
  </property>
</Properties>
</file>